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D:\Desktop\Tibério M. Fleming\Projetos Educação\Quadras Poliesportivas\Quadra Campo Redondo\Licitação\"/>
    </mc:Choice>
  </mc:AlternateContent>
  <xr:revisionPtr revIDLastSave="0" documentId="13_ncr:1_{D19D9E97-7A0C-440B-9437-7E8A241BBD33}" xr6:coauthVersionLast="47" xr6:coauthVersionMax="47" xr10:uidLastSave="{00000000-0000-0000-0000-000000000000}"/>
  <bookViews>
    <workbookView xWindow="-120" yWindow="-120" windowWidth="29040" windowHeight="15840" tabRatio="844" xr2:uid="{00000000-000D-0000-FFFF-FFFF00000000}"/>
  </bookViews>
  <sheets>
    <sheet name="Planilha Orçamentária" sheetId="107" r:id="rId1"/>
    <sheet name="Cronograma" sheetId="95" r:id="rId2"/>
  </sheets>
  <definedNames>
    <definedName name="_Fill" localSheetId="0" hidden="1">#REF!</definedName>
    <definedName name="_Fill" hidden="1">#REF!</definedName>
    <definedName name="_Key1" localSheetId="0" hidden="1">#REF!</definedName>
    <definedName name="_Key1" hidden="1">#REF!</definedName>
    <definedName name="_Key2" localSheetId="0" hidden="1">#REF!</definedName>
    <definedName name="_Key2" hidden="1">#REF!</definedName>
    <definedName name="_Order1" hidden="1">255</definedName>
    <definedName name="_Order2" hidden="1">255</definedName>
    <definedName name="_Sort" localSheetId="0" hidden="1">#REF!</definedName>
    <definedName name="_Sort" hidden="1">#REF!</definedName>
    <definedName name="ACRE" localSheetId="0" hidden="1">#REF!</definedName>
    <definedName name="ACRE" hidden="1">#REF!</definedName>
    <definedName name="ademir" hidden="1">{#N/A,#N/A,FALSE,"Cronograma";#N/A,#N/A,FALSE,"Cronogr. 2"}</definedName>
    <definedName name="_xlnm.Print_Area" localSheetId="0">'Planilha Orçamentária'!$B$1:$J$204</definedName>
    <definedName name="bosta" hidden="1">{#N/A,#N/A,FALSE,"Cronograma";#N/A,#N/A,FALSE,"Cronogr. 2"}</definedName>
    <definedName name="CA´L" hidden="1">{#N/A,#N/A,FALSE,"Cronograma";#N/A,#N/A,FALSE,"Cronogr. 2"}</definedName>
    <definedName name="concorrentes" hidden="1">{#N/A,#N/A,FALSE,"Cronograma";#N/A,#N/A,FALSE,"Cronogr. 2"}</definedName>
    <definedName name="Popular" hidden="1">{#N/A,#N/A,FALSE,"Cronograma";#N/A,#N/A,FALSE,"Cronogr. 2"}</definedName>
    <definedName name="rio" hidden="1">{#N/A,#N/A,FALSE,"Cronograma";#N/A,#N/A,FALSE,"Cronogr. 2"}</definedName>
    <definedName name="SINAPI_AC" localSheetId="0" hidden="1">#REF!</definedName>
    <definedName name="SINAPI_AC" hidden="1">#REF!</definedName>
    <definedName name="ss" hidden="1">{#N/A,#N/A,FALSE,"Cronograma";#N/A,#N/A,FALSE,"Cronogr. 2"}</definedName>
    <definedName name="_xlnm.Print_Titles" localSheetId="0">'Planilha Orçamentária'!$1:$8</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s>
  <calcPr calcId="191029"/>
</workbook>
</file>

<file path=xl/calcChain.xml><?xml version="1.0" encoding="utf-8"?>
<calcChain xmlns="http://schemas.openxmlformats.org/spreadsheetml/2006/main">
  <c r="D41" i="95" l="1"/>
  <c r="D38" i="95"/>
  <c r="D36" i="95"/>
  <c r="D34" i="95"/>
  <c r="D32" i="95"/>
  <c r="D30" i="95"/>
  <c r="D28" i="95"/>
  <c r="D26" i="95"/>
  <c r="D24" i="95"/>
  <c r="D22" i="95"/>
  <c r="D20" i="95"/>
  <c r="D18" i="95"/>
  <c r="D16" i="95"/>
  <c r="D14" i="95"/>
  <c r="D12" i="95"/>
  <c r="C40" i="95"/>
  <c r="C41" i="95"/>
  <c r="C38" i="95"/>
  <c r="C36" i="95"/>
  <c r="C34" i="95"/>
  <c r="C32" i="95"/>
  <c r="C30" i="95"/>
  <c r="C28" i="95"/>
  <c r="C26" i="95"/>
  <c r="C24" i="95"/>
  <c r="C22" i="95"/>
  <c r="C20" i="95"/>
  <c r="C18" i="95"/>
  <c r="C16" i="95"/>
  <c r="B41" i="95"/>
  <c r="B38" i="95"/>
  <c r="B36" i="95"/>
  <c r="B34" i="95"/>
  <c r="B32" i="95"/>
  <c r="B30" i="95"/>
  <c r="B28" i="95"/>
  <c r="B26" i="95"/>
  <c r="B24" i="95"/>
  <c r="B22" i="95"/>
  <c r="B20" i="95"/>
  <c r="B18" i="95"/>
  <c r="B16" i="95"/>
  <c r="C11" i="95"/>
  <c r="C14" i="95"/>
  <c r="C12" i="95"/>
  <c r="B14" i="95"/>
  <c r="B12" i="95"/>
  <c r="C5" i="95"/>
  <c r="B5" i="95"/>
  <c r="B4" i="95"/>
  <c r="G92" i="107"/>
  <c r="I136" i="107"/>
  <c r="J136" i="107" s="1"/>
  <c r="D44" i="95" l="1"/>
  <c r="I102" i="107"/>
  <c r="J102" i="107" s="1"/>
  <c r="I103" i="107"/>
  <c r="J103" i="107" s="1"/>
  <c r="I97" i="107" l="1"/>
  <c r="J97" i="107" s="1"/>
  <c r="I96" i="107"/>
  <c r="J96" i="107" s="1"/>
  <c r="I95" i="107"/>
  <c r="J95" i="107" s="1"/>
  <c r="I94" i="107"/>
  <c r="J94" i="107" s="1"/>
  <c r="I91" i="107"/>
  <c r="J91" i="107" s="1"/>
  <c r="I92" i="107"/>
  <c r="J92" i="107" s="1"/>
  <c r="I87" i="107"/>
  <c r="J87" i="107" s="1"/>
  <c r="I88" i="107"/>
  <c r="I89" i="107"/>
  <c r="J89" i="107" s="1"/>
  <c r="G88" i="107"/>
  <c r="I71" i="107"/>
  <c r="J71" i="107" s="1"/>
  <c r="I72" i="107"/>
  <c r="J72" i="107" s="1"/>
  <c r="I199" i="107"/>
  <c r="I198" i="107"/>
  <c r="I191" i="107"/>
  <c r="I190" i="107"/>
  <c r="I189" i="107"/>
  <c r="I187" i="107"/>
  <c r="I186" i="107"/>
  <c r="I182" i="107"/>
  <c r="I181" i="107"/>
  <c r="I180" i="107"/>
  <c r="I179" i="107"/>
  <c r="I177" i="107"/>
  <c r="I176" i="107"/>
  <c r="I175" i="107"/>
  <c r="I174" i="107"/>
  <c r="I162" i="107"/>
  <c r="I163" i="107"/>
  <c r="I164" i="107"/>
  <c r="I165" i="107"/>
  <c r="I166" i="107"/>
  <c r="I167" i="107"/>
  <c r="I168" i="107"/>
  <c r="I169" i="107"/>
  <c r="I170" i="107"/>
  <c r="I171" i="107"/>
  <c r="I172" i="107"/>
  <c r="I161" i="107"/>
  <c r="I157" i="107"/>
  <c r="I158" i="107"/>
  <c r="I159" i="107"/>
  <c r="I155" i="107"/>
  <c r="I156" i="107"/>
  <c r="I154" i="107"/>
  <c r="I153" i="107"/>
  <c r="I146" i="107"/>
  <c r="I147" i="107"/>
  <c r="I148" i="107"/>
  <c r="I149" i="107"/>
  <c r="I145" i="107"/>
  <c r="I134" i="107"/>
  <c r="I135" i="107"/>
  <c r="I138" i="107"/>
  <c r="I139" i="107"/>
  <c r="I140" i="107"/>
  <c r="I141" i="107"/>
  <c r="I142" i="107"/>
  <c r="I133" i="107"/>
  <c r="I118" i="107"/>
  <c r="I119" i="107"/>
  <c r="I120" i="107"/>
  <c r="I121" i="107"/>
  <c r="I122" i="107"/>
  <c r="I123" i="107"/>
  <c r="I124" i="107"/>
  <c r="I125" i="107"/>
  <c r="I126" i="107"/>
  <c r="I127" i="107"/>
  <c r="I128" i="107"/>
  <c r="I129" i="107"/>
  <c r="I117" i="107"/>
  <c r="I112" i="107"/>
  <c r="I113" i="107"/>
  <c r="I114" i="107"/>
  <c r="I115" i="107"/>
  <c r="I111" i="107"/>
  <c r="I200" i="107"/>
  <c r="I107" i="107"/>
  <c r="I106" i="107"/>
  <c r="I105" i="107"/>
  <c r="I104" i="107"/>
  <c r="I99" i="107"/>
  <c r="I93" i="107"/>
  <c r="I90" i="107"/>
  <c r="I78" i="107"/>
  <c r="I79" i="107"/>
  <c r="I80" i="107"/>
  <c r="I81" i="107"/>
  <c r="I82" i="107"/>
  <c r="I83" i="107"/>
  <c r="I77" i="107"/>
  <c r="I74" i="107"/>
  <c r="I70" i="107"/>
  <c r="J70" i="107" s="1"/>
  <c r="I69" i="107"/>
  <c r="I68" i="107"/>
  <c r="I64" i="107"/>
  <c r="I62" i="107"/>
  <c r="I60" i="107"/>
  <c r="I41" i="107"/>
  <c r="I42" i="107"/>
  <c r="I43" i="107"/>
  <c r="I45" i="107"/>
  <c r="I46" i="107"/>
  <c r="I47" i="107"/>
  <c r="I48" i="107"/>
  <c r="I49" i="107"/>
  <c r="I51" i="107"/>
  <c r="I52" i="107"/>
  <c r="I53" i="107"/>
  <c r="I54" i="107"/>
  <c r="I56" i="107"/>
  <c r="J56" i="107" s="1"/>
  <c r="I40" i="107"/>
  <c r="I27" i="107"/>
  <c r="I28" i="107"/>
  <c r="I29" i="107"/>
  <c r="I30" i="107"/>
  <c r="I32" i="107"/>
  <c r="I33" i="107"/>
  <c r="I34" i="107"/>
  <c r="I35" i="107"/>
  <c r="I36" i="107"/>
  <c r="I26" i="107"/>
  <c r="I20" i="107"/>
  <c r="I21" i="107"/>
  <c r="I22" i="107"/>
  <c r="I19" i="107"/>
  <c r="I14" i="107"/>
  <c r="I15" i="107"/>
  <c r="I16" i="107"/>
  <c r="I13" i="107"/>
  <c r="J88" i="107" l="1"/>
  <c r="J199" i="107"/>
  <c r="J198" i="107"/>
  <c r="G42" i="95"/>
  <c r="H42" i="95"/>
  <c r="I42" i="95"/>
  <c r="J42" i="95"/>
  <c r="K42" i="95"/>
  <c r="L42" i="95"/>
  <c r="M42" i="95"/>
  <c r="N42" i="95"/>
  <c r="O42" i="95"/>
  <c r="P42" i="95"/>
  <c r="G39" i="95"/>
  <c r="H39" i="95"/>
  <c r="I39" i="95"/>
  <c r="J39" i="95"/>
  <c r="K39" i="95"/>
  <c r="L39" i="95"/>
  <c r="M39" i="95"/>
  <c r="N39" i="95"/>
  <c r="O39" i="95"/>
  <c r="P39" i="95"/>
  <c r="G27" i="95"/>
  <c r="H27" i="95"/>
  <c r="I27" i="95"/>
  <c r="J27" i="95"/>
  <c r="K27" i="95"/>
  <c r="L27" i="95"/>
  <c r="M27" i="95"/>
  <c r="N27" i="95"/>
  <c r="O27" i="95"/>
  <c r="P27" i="95"/>
  <c r="F42" i="95"/>
  <c r="F39" i="95"/>
  <c r="F27" i="95"/>
  <c r="J93" i="107"/>
  <c r="J190" i="107"/>
  <c r="J49" i="107"/>
  <c r="G90" i="107"/>
  <c r="J90" i="107" l="1"/>
  <c r="J14" i="107"/>
  <c r="J15" i="107"/>
  <c r="J16" i="107"/>
  <c r="J19" i="107"/>
  <c r="J20" i="107"/>
  <c r="J21" i="107"/>
  <c r="J22" i="107"/>
  <c r="J26" i="107"/>
  <c r="J27" i="107"/>
  <c r="J28" i="107"/>
  <c r="J29" i="107"/>
  <c r="J30" i="107"/>
  <c r="J32" i="107"/>
  <c r="J33" i="107"/>
  <c r="J34" i="107"/>
  <c r="J35" i="107"/>
  <c r="J36" i="107"/>
  <c r="J40" i="107"/>
  <c r="J41" i="107"/>
  <c r="J42" i="107"/>
  <c r="J43" i="107"/>
  <c r="J45" i="107"/>
  <c r="J46" i="107"/>
  <c r="J47" i="107"/>
  <c r="J48" i="107"/>
  <c r="J51" i="107"/>
  <c r="J52" i="107"/>
  <c r="J53" i="107"/>
  <c r="J54" i="107"/>
  <c r="J60" i="107"/>
  <c r="J62" i="107"/>
  <c r="J64" i="107"/>
  <c r="J68" i="107"/>
  <c r="J69" i="107"/>
  <c r="J74" i="107"/>
  <c r="J77" i="107"/>
  <c r="J78" i="107"/>
  <c r="J79" i="107"/>
  <c r="J80" i="107"/>
  <c r="J81" i="107"/>
  <c r="J82" i="107"/>
  <c r="J83" i="107"/>
  <c r="J99" i="107"/>
  <c r="J104" i="107"/>
  <c r="J105" i="107"/>
  <c r="J106" i="107"/>
  <c r="J107" i="107"/>
  <c r="J200" i="107"/>
  <c r="J201" i="107" s="1"/>
  <c r="J111" i="107"/>
  <c r="J112" i="107"/>
  <c r="J113" i="107"/>
  <c r="J114" i="107"/>
  <c r="J115" i="107"/>
  <c r="J117" i="107"/>
  <c r="J118" i="107"/>
  <c r="J119" i="107"/>
  <c r="J120" i="107"/>
  <c r="J121" i="107"/>
  <c r="J122" i="107"/>
  <c r="J123" i="107"/>
  <c r="J124" i="107"/>
  <c r="J125" i="107"/>
  <c r="J126" i="107"/>
  <c r="J127" i="107"/>
  <c r="J128" i="107"/>
  <c r="J129" i="107"/>
  <c r="J133" i="107"/>
  <c r="J134" i="107"/>
  <c r="J135" i="107"/>
  <c r="J138" i="107"/>
  <c r="J139" i="107"/>
  <c r="J140" i="107"/>
  <c r="J141" i="107"/>
  <c r="J142" i="107"/>
  <c r="J145" i="107"/>
  <c r="J146" i="107"/>
  <c r="J147" i="107"/>
  <c r="J148" i="107"/>
  <c r="J149" i="107"/>
  <c r="J153" i="107"/>
  <c r="J154" i="107"/>
  <c r="J155" i="107"/>
  <c r="J156" i="107"/>
  <c r="J157" i="107"/>
  <c r="J158" i="107"/>
  <c r="J159" i="107"/>
  <c r="J161" i="107"/>
  <c r="J162" i="107"/>
  <c r="J163" i="107"/>
  <c r="J164" i="107"/>
  <c r="J165" i="107"/>
  <c r="J166" i="107"/>
  <c r="J167" i="107"/>
  <c r="J168" i="107"/>
  <c r="J169" i="107"/>
  <c r="J170" i="107"/>
  <c r="J171" i="107"/>
  <c r="J172" i="107"/>
  <c r="J174" i="107"/>
  <c r="J175" i="107"/>
  <c r="J176" i="107"/>
  <c r="J177" i="107"/>
  <c r="J179" i="107"/>
  <c r="J180" i="107"/>
  <c r="J181" i="107"/>
  <c r="J182" i="107"/>
  <c r="J186" i="107"/>
  <c r="J187" i="107"/>
  <c r="J189" i="107"/>
  <c r="J191" i="107"/>
  <c r="J13" i="107"/>
  <c r="J100" i="107" l="1"/>
  <c r="J193" i="107" s="1"/>
  <c r="J108" i="107"/>
  <c r="J57" i="107"/>
  <c r="J23" i="107"/>
  <c r="H15" i="95" s="1"/>
  <c r="I25" i="95"/>
  <c r="J84" i="107"/>
  <c r="G29" i="95" s="1"/>
  <c r="J192" i="107"/>
  <c r="J75" i="107"/>
  <c r="J65" i="107"/>
  <c r="J150" i="107"/>
  <c r="J183" i="107"/>
  <c r="J143" i="107"/>
  <c r="J17" i="107"/>
  <c r="J130" i="107"/>
  <c r="J37" i="107"/>
  <c r="O15" i="95" l="1"/>
  <c r="G15" i="95"/>
  <c r="N15" i="95"/>
  <c r="K15" i="95"/>
  <c r="J15" i="95"/>
  <c r="M15" i="95"/>
  <c r="I15" i="95"/>
  <c r="L15" i="95"/>
  <c r="P15" i="95"/>
  <c r="H25" i="95"/>
  <c r="N29" i="95"/>
  <c r="L25" i="95"/>
  <c r="P25" i="95"/>
  <c r="O29" i="95"/>
  <c r="O25" i="95"/>
  <c r="L29" i="95"/>
  <c r="P29" i="95"/>
  <c r="M25" i="95"/>
  <c r="H29" i="95"/>
  <c r="K25" i="95"/>
  <c r="K29" i="95"/>
  <c r="G25" i="95"/>
  <c r="J29" i="95"/>
  <c r="F25" i="95"/>
  <c r="I29" i="95"/>
  <c r="F29" i="95"/>
  <c r="M29" i="95"/>
  <c r="N25" i="95"/>
  <c r="J25" i="95"/>
  <c r="N31" i="95"/>
  <c r="G31" i="95"/>
  <c r="O31" i="95"/>
  <c r="K31" i="95"/>
  <c r="H31" i="95"/>
  <c r="P31" i="95"/>
  <c r="I31" i="95"/>
  <c r="F31" i="95"/>
  <c r="J31" i="95"/>
  <c r="L31" i="95"/>
  <c r="M31" i="95"/>
  <c r="L37" i="95"/>
  <c r="M37" i="95"/>
  <c r="N37" i="95"/>
  <c r="F37" i="95"/>
  <c r="G37" i="95"/>
  <c r="O37" i="95"/>
  <c r="I37" i="95"/>
  <c r="J37" i="95"/>
  <c r="K37" i="95"/>
  <c r="H37" i="95"/>
  <c r="P37" i="95"/>
  <c r="N23" i="95"/>
  <c r="G23" i="95"/>
  <c r="O23" i="95"/>
  <c r="F23" i="95"/>
  <c r="K23" i="95"/>
  <c r="H23" i="95"/>
  <c r="P23" i="95"/>
  <c r="I23" i="95"/>
  <c r="M23" i="95"/>
  <c r="J23" i="95"/>
  <c r="L23" i="95"/>
  <c r="J35" i="95"/>
  <c r="H35" i="95"/>
  <c r="K35" i="95"/>
  <c r="I35" i="95"/>
  <c r="L35" i="95"/>
  <c r="G35" i="95"/>
  <c r="P35" i="95"/>
  <c r="M35" i="95"/>
  <c r="F35" i="95"/>
  <c r="O35" i="95"/>
  <c r="N35" i="95"/>
  <c r="J13" i="95"/>
  <c r="F13" i="95"/>
  <c r="K13" i="95"/>
  <c r="O13" i="95"/>
  <c r="M13" i="95"/>
  <c r="H13" i="95"/>
  <c r="N13" i="95"/>
  <c r="P13" i="95"/>
  <c r="I13" i="95"/>
  <c r="J19" i="95"/>
  <c r="G19" i="95"/>
  <c r="K19" i="95"/>
  <c r="F19" i="95"/>
  <c r="L19" i="95"/>
  <c r="H19" i="95"/>
  <c r="M19" i="95"/>
  <c r="P19" i="95"/>
  <c r="I19" i="95"/>
  <c r="N19" i="95"/>
  <c r="O19" i="95"/>
  <c r="M21" i="95"/>
  <c r="N21" i="95"/>
  <c r="G21" i="95"/>
  <c r="O21" i="95"/>
  <c r="H21" i="95"/>
  <c r="P21" i="95"/>
  <c r="I21" i="95"/>
  <c r="F21" i="95"/>
  <c r="J21" i="95"/>
  <c r="K21" i="95"/>
  <c r="L21" i="95"/>
  <c r="G17" i="95"/>
  <c r="O17" i="95"/>
  <c r="M17" i="95"/>
  <c r="N17" i="95"/>
  <c r="H17" i="95"/>
  <c r="P17" i="95"/>
  <c r="L17" i="95"/>
  <c r="I17" i="95"/>
  <c r="F17" i="95"/>
  <c r="J17" i="95"/>
  <c r="K17" i="95"/>
  <c r="L13" i="95" l="1"/>
  <c r="G13" i="95"/>
  <c r="F15" i="95"/>
  <c r="J203" i="107" l="1"/>
  <c r="H33" i="95" l="1"/>
  <c r="H44" i="95" s="1"/>
  <c r="J33" i="95"/>
  <c r="J44" i="95" s="1"/>
  <c r="O33" i="95"/>
  <c r="O44" i="95" s="1"/>
  <c r="G33" i="95"/>
  <c r="G44" i="95" s="1"/>
  <c r="L33" i="95"/>
  <c r="L44" i="95" s="1"/>
  <c r="I33" i="95"/>
  <c r="I44" i="95" s="1"/>
  <c r="P33" i="95"/>
  <c r="P44" i="95" s="1"/>
  <c r="N33" i="95"/>
  <c r="N44" i="95" s="1"/>
  <c r="M33" i="95"/>
  <c r="M44" i="95" s="1"/>
  <c r="F33" i="95"/>
  <c r="F44" i="95" s="1"/>
  <c r="K33" i="95"/>
  <c r="K44" i="95" s="1"/>
  <c r="N45" i="95" l="1"/>
  <c r="L45" i="95"/>
  <c r="I45" i="95"/>
  <c r="G45" i="95"/>
  <c r="O45" i="95"/>
  <c r="P45" i="95"/>
  <c r="J45" i="95"/>
  <c r="E12" i="95"/>
  <c r="E44" i="95" s="1"/>
  <c r="E24" i="95"/>
  <c r="E18" i="95"/>
  <c r="E34" i="95"/>
  <c r="E14" i="95"/>
  <c r="E30" i="95"/>
  <c r="E32" i="95"/>
  <c r="E16" i="95"/>
  <c r="E22" i="95"/>
  <c r="E41" i="95"/>
  <c r="E26" i="95"/>
  <c r="E38" i="95"/>
  <c r="E36" i="95"/>
  <c r="E20" i="95"/>
  <c r="E28" i="95"/>
  <c r="K45" i="95"/>
  <c r="F45" i="95"/>
  <c r="F46" i="95" s="1"/>
  <c r="M45" i="95"/>
  <c r="H45" i="95"/>
  <c r="G46" i="95" l="1"/>
  <c r="H46" i="95" s="1"/>
  <c r="I46" i="95" s="1"/>
  <c r="J46" i="95" s="1"/>
  <c r="K46" i="95" s="1"/>
  <c r="L46" i="95" s="1"/>
  <c r="M46" i="95" s="1"/>
  <c r="N46" i="95" s="1"/>
  <c r="O46" i="95" s="1"/>
  <c r="P46" i="95" s="1"/>
</calcChain>
</file>

<file path=xl/sharedStrings.xml><?xml version="1.0" encoding="utf-8"?>
<sst xmlns="http://schemas.openxmlformats.org/spreadsheetml/2006/main" count="755" uniqueCount="428">
  <si>
    <t>ITEM</t>
  </si>
  <si>
    <t>ESQUADRIAS</t>
  </si>
  <si>
    <t>m²</t>
  </si>
  <si>
    <t>Ministério da Educação</t>
  </si>
  <si>
    <t xml:space="preserve">Planilha Orçamentária </t>
  </si>
  <si>
    <t>1.1</t>
  </si>
  <si>
    <t>1.2</t>
  </si>
  <si>
    <t>2.1</t>
  </si>
  <si>
    <t>2.2</t>
  </si>
  <si>
    <t>2.3</t>
  </si>
  <si>
    <t>3.1</t>
  </si>
  <si>
    <t>3.2</t>
  </si>
  <si>
    <t>4.1</t>
  </si>
  <si>
    <t>4.2</t>
  </si>
  <si>
    <t>5.1</t>
  </si>
  <si>
    <t>6.1</t>
  </si>
  <si>
    <t>7.1</t>
  </si>
  <si>
    <t>8.1</t>
  </si>
  <si>
    <t>10.1</t>
  </si>
  <si>
    <t>11.2</t>
  </si>
  <si>
    <t>12.1</t>
  </si>
  <si>
    <t>4.3</t>
  </si>
  <si>
    <t>DESCRIÇÃO DOS SERVIÇOS</t>
  </si>
  <si>
    <t>QUANT.</t>
  </si>
  <si>
    <t>VALOR (R$)</t>
  </si>
  <si>
    <t>10.2</t>
  </si>
  <si>
    <t>1.3</t>
  </si>
  <si>
    <t>2.4</t>
  </si>
  <si>
    <t>1.4</t>
  </si>
  <si>
    <t>SINAPI</t>
  </si>
  <si>
    <t>JANELAS DE ALUMÍNIO</t>
  </si>
  <si>
    <t>PAVIMENTAÇÃO EXTERNA</t>
  </si>
  <si>
    <t>INSTALAÇÃO SANITÁRIA</t>
  </si>
  <si>
    <t>SERVIÇOS COMPLEMENTARES</t>
  </si>
  <si>
    <t>CÓDIGO</t>
  </si>
  <si>
    <t>FONTE</t>
  </si>
  <si>
    <t>5.2</t>
  </si>
  <si>
    <t>ELETRODUTOS E ACESSÓRIOS</t>
  </si>
  <si>
    <t>13.1</t>
  </si>
  <si>
    <t>13.2</t>
  </si>
  <si>
    <t>CONCRETO ARMADO - LAJES E PILARES</t>
  </si>
  <si>
    <t>5.3</t>
  </si>
  <si>
    <t>ALVENARIA DE VEDAÇÃO</t>
  </si>
  <si>
    <t>3.1.1</t>
  </si>
  <si>
    <t>3.1.2</t>
  </si>
  <si>
    <t>3.1.3</t>
  </si>
  <si>
    <t>3.1.4</t>
  </si>
  <si>
    <t>3.1.5</t>
  </si>
  <si>
    <t>3.2.1</t>
  </si>
  <si>
    <t>3.2.2</t>
  </si>
  <si>
    <t>3.2.3</t>
  </si>
  <si>
    <t>3.2.4</t>
  </si>
  <si>
    <t>Subtotal</t>
  </si>
  <si>
    <t>3.2.5</t>
  </si>
  <si>
    <t>4.1.1</t>
  </si>
  <si>
    <t>4.1.2</t>
  </si>
  <si>
    <t>4.1.3</t>
  </si>
  <si>
    <t>4.1.4</t>
  </si>
  <si>
    <t>4.2.1</t>
  </si>
  <si>
    <t>4.2.2</t>
  </si>
  <si>
    <t>4.2.3</t>
  </si>
  <si>
    <t>4.3.1</t>
  </si>
  <si>
    <t>4.3.2</t>
  </si>
  <si>
    <t>4.3.3</t>
  </si>
  <si>
    <t>4.3.4</t>
  </si>
  <si>
    <t>5.1.1</t>
  </si>
  <si>
    <t>5.2.1</t>
  </si>
  <si>
    <t>5.3.1</t>
  </si>
  <si>
    <t>6.1.1</t>
  </si>
  <si>
    <t>7.2</t>
  </si>
  <si>
    <t>8.2</t>
  </si>
  <si>
    <t>10.1.1</t>
  </si>
  <si>
    <t>10.1.2</t>
  </si>
  <si>
    <t>10.1.3</t>
  </si>
  <si>
    <t>10.2.1</t>
  </si>
  <si>
    <t>13.1.1</t>
  </si>
  <si>
    <t>13.1.2</t>
  </si>
  <si>
    <t>13.1.3</t>
  </si>
  <si>
    <t>13.2.2</t>
  </si>
  <si>
    <t>13.2.3</t>
  </si>
  <si>
    <t>13.2.4</t>
  </si>
  <si>
    <t>13.2.5</t>
  </si>
  <si>
    <t>13.2.8</t>
  </si>
  <si>
    <t>FUNDAÇÕES</t>
  </si>
  <si>
    <t>SERVIÇOS PRELIMINARES</t>
  </si>
  <si>
    <t>4.2.4</t>
  </si>
  <si>
    <t>4.2.5</t>
  </si>
  <si>
    <r>
      <t>Endereço</t>
    </r>
    <r>
      <rPr>
        <sz val="10"/>
        <rFont val="Arial"/>
        <family val="2"/>
      </rPr>
      <t>:</t>
    </r>
  </si>
  <si>
    <t>PLANEJAMENTO</t>
  </si>
  <si>
    <t>% ITEM</t>
  </si>
  <si>
    <t>Valores totais</t>
  </si>
  <si>
    <t>MINISTÉRIO DA EDUCAÇÃO</t>
  </si>
  <si>
    <t>UN.</t>
  </si>
  <si>
    <t>MOVIMENTO DE TERRA PARA FUNDAÇÕES</t>
  </si>
  <si>
    <t>SUPERESTRUTURA</t>
  </si>
  <si>
    <t>SISTEMAS DE VEDAÇÃO VERTICAL</t>
  </si>
  <si>
    <t>SISTEMAS DE COBERTURA</t>
  </si>
  <si>
    <t>REVESTIMENTOS INTERNO E EXTERNO</t>
  </si>
  <si>
    <t>SISTEMAS DE PISOS</t>
  </si>
  <si>
    <t>PINTURAS E ACABAMENTOS</t>
  </si>
  <si>
    <t>INSTALAÇÃO HIDRÁULICA</t>
  </si>
  <si>
    <t>LOUÇAS, ACESSÓRIOS E METAIS</t>
  </si>
  <si>
    <t>CABOS E FIOS CONDUTORES</t>
  </si>
  <si>
    <t>ILUMINAÇÃO, TOMADAS E INTERRUPTORES</t>
  </si>
  <si>
    <t>CONCRETO ARMADO - VIGAS BALDRAMES</t>
  </si>
  <si>
    <t>CONCRETO ARMADO - SAPATAS</t>
  </si>
  <si>
    <t>PAVIMENTAÇÃO INTERNA</t>
  </si>
  <si>
    <t>CENTRO DE DISTRIBUIÇÃO</t>
  </si>
  <si>
    <t>REGISTROS E OUTROS</t>
  </si>
  <si>
    <t>CONCRETO ARMADO - ARQUIBANCADAS E BANCOS</t>
  </si>
  <si>
    <t>CONCRETO ARMADO - VIGAS</t>
  </si>
  <si>
    <t>ALVENARIA EM ARQUIBANCADAS</t>
  </si>
  <si>
    <t>GERAL</t>
  </si>
  <si>
    <t>PORTÃO E GRADIL METÁLICO</t>
  </si>
  <si>
    <t>ELEMENTO VAZADO</t>
  </si>
  <si>
    <t>TUBULAÇÕES E CONEXÕES DE PVC</t>
  </si>
  <si>
    <t>CAIXAS E ACESSÓRIOS</t>
  </si>
  <si>
    <t>CUSTO (R$)</t>
  </si>
  <si>
    <t>PREÇO (R$)</t>
  </si>
  <si>
    <t>INSTALAÇÃO ELÉTRICA - 110V</t>
  </si>
  <si>
    <t>ED-13852</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</si>
  <si>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</si>
  <si>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</si>
  <si>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r>
      <t xml:space="preserve">Armadura de tela de aço CA 60B (tela de aço CA 60 soldada com trama de 100x100mm D=4,20mm do fio e arrame recozido) OBS: 2,20KG/M2                                                            </t>
    </r>
    <r>
      <rPr>
        <sz val="10"/>
        <rFont val="Arial"/>
        <family val="2"/>
      </rPr>
      <t>Será medido pelo peso nominal das telas constantes no projeto de armadura (kg). O item remunera o fornecimento de tela soldada em aço CA-60B com trama 100 x 100mm tipo Q138, transporte e colocação; estão incluídos no item os serviços e materiais secundários como arame, espaçadores, emendas e perdas por desbitolamento, cortes e pontas de traspasse para emendas.</t>
    </r>
  </si>
  <si>
    <t>KG</t>
  </si>
  <si>
    <t>A área do cimento polido é a Área de jogo da quadra 480 e a área de circulação no entorno da área de jogo 121,41 - (M2)</t>
  </si>
  <si>
    <t>M3</t>
  </si>
  <si>
    <t>ED-28427</t>
  </si>
  <si>
    <t>UN</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</si>
  <si>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</si>
  <si>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 xml:space="preserve">ED-29823 </t>
  </si>
  <si>
    <t>TAPUME FIXO DE PROTEÇÃO PARA FECHAMENTO DE OBRA EM TELHA METÁLICA GALVANIZADA, TIPO TRAPEZOIDAL, ESP. 0,5MM, COM MÓDULO NA DIMENSÃO DE (300X220)CM, COM REAPROVEITAMENTO, EXCLUSIVE PINTURA ESMALTE, INCLUSIVE PONTALETE E FIXAÇÃO</t>
  </si>
  <si>
    <t>M2</t>
  </si>
  <si>
    <t xml:space="preserve">ED-50128 </t>
  </si>
  <si>
    <t>BARRACÃO DE OBRA PARA DEPÓSITO E FERRAMENTARIA TIPO-I, ÁREA INTERNA 14,52M2, EM CHAPA DE COMPENSADO RESINADO, INCLUSIVE MOBILIÁRIO (OBRA DE PEQUENO PORTE, EFETIVO ATÉ 30 HOMENS), PADRÃO DER-MG</t>
  </si>
  <si>
    <t>ED-17989</t>
  </si>
  <si>
    <t>LOCAÇÃO DE OBRA COM GABARITO DE TÁBUAS CORRIDAS PONTALETADAS A CADA 2,00M, REAPROVEITAMENTO (2X), INCLUSIVE ACOMPANHAMENTO DE EQUIPE TOPOGRÁFICA PARA MARCAÇÃO DE PONTO TOPOGRÁFICO</t>
  </si>
  <si>
    <t>ED-51122</t>
  </si>
  <si>
    <t>REGULARIZAÇÃO E COMPACTAÇÃO DE TERRENO MANUAL COM SOQUETE, EXCLUSIVE DESMATAMENTO, DESTOCAMENTO, LIMPEZA/ROÇADA DO TERRENO (entre baldrames)</t>
  </si>
  <si>
    <t>ED-51107</t>
  </si>
  <si>
    <t>ESCAVAÇÃO MANUAL DE VALA COM PROFUNDIDADE MENOR OU IGUAL A 1,5M, INCLUSIVE DESCARGA LATERAL</t>
  </si>
  <si>
    <t>ED-51093</t>
  </si>
  <si>
    <t>APILOAMENTO MANUAL EM FUNDO DE VALA COM SOQUETE, EXCLUSIVE ESCAVAÇÃO</t>
  </si>
  <si>
    <t>ED-51120</t>
  </si>
  <si>
    <t>REATERRO MANUAL DE VALA, INCLUSIVE ESPALHAMENTO E COMPACTAÇÃO MANUAL COM SOQUETE</t>
  </si>
  <si>
    <t>ED-49812</t>
  </si>
  <si>
    <t>LASTRO DE CONCRETO MAGRO, INCLUSIVE TRANSPORTE, LANÇAMENTO E ADENSAMENTO, espessura 5cm</t>
  </si>
  <si>
    <t>FÔRMA E DESFORMA PARA VIGA DE MADEIRA COM TÁBUA E SARRAFO, REAPROVEITAMENTO (3X), EXCLUSIVE ESCORAMENTO</t>
  </si>
  <si>
    <t>ED-31575</t>
  </si>
  <si>
    <t>ED-49638</t>
  </si>
  <si>
    <t>FORNECIMENTO DE CONCRETO ESTRUTURAL, USINADO BOMBEADO, COM FCK 25MPA, INCLUSIVE LANÇAMENTO, ADENSAMENTO E ACABAMENTO</t>
  </si>
  <si>
    <t>ED-48295</t>
  </si>
  <si>
    <t>CORTE, DOBRA E MONTAGEM DE AÇO CA-50, DIÂMETRO (6,3MM A 12,5MM), INCLUSIVE ESPAÇADOR</t>
  </si>
  <si>
    <t>ED-48297</t>
  </si>
  <si>
    <t>CORTE, DOBRA E MONTAGEM DE AÇO CA-60, DIÂMETRO (4,2MM A 5,0MM), INCLUSIVE ESPAÇADOR</t>
  </si>
  <si>
    <t>ED-50244</t>
  </si>
  <si>
    <t xml:space="preserve">LAJE PRÉ-MOLDADA UNIDIRECIONAL COM LAJOTA CERÂMICA, CAPEAMENTO DE 4CM, SOBRECARGA DE 100KG/M2, ALTURA TOTAL DE 11CM E VÃO LIVRE MÁXIMO DE 5M, INCLUSIVE CONCRETO ESTRUTURAL, USINADO BOMBEADO COM FCK DE 20MPA, EXCLUSIVE TELA ARMADA E CIMBRAMENTO </t>
  </si>
  <si>
    <t>ED-48206</t>
  </si>
  <si>
    <t>ALVENARIA DE ELEMENTO VAZADO, COBOGÓ CERÂMICO (18X18CM), ESP. 7CM, COM ACABAMENTO APARENTE, INCLUSIVE ARGAMASSA PARA ASSENTAMENTO</t>
  </si>
  <si>
    <t xml:space="preserve">ED-48233 </t>
  </si>
  <si>
    <t>ALVENARIA DE VEDAÇÃO COM TIJOLO CERÂMICO FURADO, ESP. 19CM, PARA REVESTIMENTO, INCLUSIVE ARGAMASSA PARA ASSENTAMENTO;</t>
  </si>
  <si>
    <t xml:space="preserve">ED-51145 </t>
  </si>
  <si>
    <t>PASSEIOS DE CONCRETO E = 6 CM, FCK = 10 MPA, JUNTA SECA</t>
  </si>
  <si>
    <t>ED-9934</t>
  </si>
  <si>
    <t>PINTURA EPÓXI EM PISO, DUAS (2) DEMÃOS, INCLUSIVE UMA (1) DEMÃO DE PRIMER EPÓXI</t>
  </si>
  <si>
    <t>ED-50460</t>
  </si>
  <si>
    <t>ED-50495</t>
  </si>
  <si>
    <t>PINTURA ESMALTE SINTÉTICO EM SUPERFÍCIES METÁLICAS, (TELHAMENTO METÁLICO)(TELHAS DA COBERTURA NA COR BRANCA), DUAS (2) DEMÃOS, INCLUSIVE UMA (1) DEMÃO DE FUNDO ANTICORROSIVO</t>
  </si>
  <si>
    <t>ED-50921</t>
  </si>
  <si>
    <t>ALAMBRADO PARA QUADRA ESPORTIVA, EM TELA DE ARAME GALVANIZADO COM TRAMA LOSANGULAR DE 2" (50,8MM) E FIO BWG12 (2,77MM), ALTURA 1,5M, EXCLUSIVE PINTURA, INCLUSIVE FIXAÇÃO E FORNECIMENTO EM QUADROS DE TUBOS DE AÇO CARBONO GALVANIZADO DIÂMETRO DE 50MM (2")</t>
  </si>
  <si>
    <t>ED-50920</t>
  </si>
  <si>
    <t>ALAMBRADO PARA QUADRA ESPORTIVA, EM TELA DE ARAME GALVANIZADO COM TRAMA LOSANGULAR DE 2" (50,8MM) E FIO BWG12 (2,77MM), ALTURA 3M, EXCLUSIVE PINTURA, INCLUSIVE FIXAÇÃO E FORNECIMENTO EM QUADROS DE TUBOS DE AÇO CARBONO GALVANIZADO DIÂMETRO DE 50MM (2") - CONFORME DETALHE 15 (PADRÃO ESCOLAR)</t>
  </si>
  <si>
    <t xml:space="preserve">ED-49569 </t>
  </si>
  <si>
    <t xml:space="preserve">ED-49571 </t>
  </si>
  <si>
    <t>ED-50986</t>
  </si>
  <si>
    <t>PORTÃO EM TUBO DE AÇO GALVANIZADO COM COSTURA, DIÂMETRO DE 1.1/2" (38,1MM), ESP. 2MM, COM TELA QUADRICULADA ONDULADA, TRAMA DE 1/2" (12,70MM), FIO 12 (2,77MM), EXCLUSIVE CADEADO E PINTURA</t>
  </si>
  <si>
    <t>ED-50973</t>
  </si>
  <si>
    <t xml:space="preserve">PORTAS </t>
  </si>
  <si>
    <t>PORTA METÁLICA EM CHAPA DOBRADA, DIMENSÃO (80X210)CM, TIPO DE ABRIR, UMA (1) FOLHA, INCLUSIVE ESTRUTURA, DOBRADIÇA E MARCO, INCLUSIVE FECHADURA E PINTURA - PM1 e PM2</t>
  </si>
  <si>
    <t>ED-50976</t>
  </si>
  <si>
    <t>PM3 - PORTA METÁLICA PARA SANITÁRIO EM EM CHAPA GALVANIZADA, ESP. 1,25MM (GSG-18), DIMENSÃO (60X150)CM, TIPO DE ABRIR, UMA (1) FOLHA, INCLUSIVE BATENTE, ESTRUTURA EM METALON (20X30)MM, DOBRADIÇA E TRANQUETA, INCLUSIVE PINTURA</t>
  </si>
  <si>
    <t>ED-29481</t>
  </si>
  <si>
    <t>JA-1 JANELA EM ALUMÍNIO MÁXIM-AR COM ALTURA DE 40CM, LINHA 25/SUPREMA, ACABAMENTO ANODIZADO NATURAL, INCLUSIVE PERFIS, VIDRO LISO 4MM E INSTALAÇÃO, EXCLUSIVE FERRAGENS PARA MÓDULO DE JANELA DE ALUMÍNIO MÁXIM-AR, dimensões 100x40cm com vidro liso</t>
  </si>
  <si>
    <t>ED-50727</t>
  </si>
  <si>
    <t>CHAPISCO COM ARGAMASSA, TRAÇO 1:3 (CIMENTO E AREIA), ESP . 5MM, APLICADO EM ALVENARIA/ESTRUTURA DE CONCRETO COM COLHER, INCLUSIVE ARGAMASSA COM PREPARO MECANIZADO</t>
  </si>
  <si>
    <t>ED-50728</t>
  </si>
  <si>
    <t>CHAPISCO COM ARGAMASSA, TRAÇO 1:3 (CIMENTO E AREIA), ESP . 5MM, APLICADO EM TETO COM COLHER, INCLUSIVE ARGAMASSA COM PREPARO MECANIZADO</t>
  </si>
  <si>
    <t>ED-50732</t>
  </si>
  <si>
    <t>EMBOÇO COM ARGAMASSA, TRAÇO 1:6 (CIMENTO E AREIA), ESP. 20MM, APLICAÇÃO MANUAL, INCLUSIVE ARGAMASSA COM PREPARO MECANIZADO, EXCLUSIVE CHAPISCO</t>
  </si>
  <si>
    <t>ED-50761</t>
  </si>
  <si>
    <t>REBOCO COM ARGAMASSA, TRAÇO 1:2:8 (CIMENTO, CAL E AREIA) , ESP. 20MM, APLICAÇÃO MANUAL, INCLUSIVE ARGAMASSA COM PREPARO MECANIZADO, EXCLUSIVE CHAPISCO</t>
  </si>
  <si>
    <t>ED-50762</t>
  </si>
  <si>
    <t>REBOCO COM ARGAMASSA, TRAÇO 1:2:8 (CIMENTO, CAL E AREIA) , ESP. 20MM, APLICAÇÃO MANUAL EM TETO, INCLUSIVE ARGAMASSA COM PREPARO MECANIZADO, EXCLUSIVE CHAPISCO</t>
  </si>
  <si>
    <t>ED-9081</t>
  </si>
  <si>
    <t>REVESTIMENTO COM CERÂMICA APLICADO EM PAREDE, ACABAMENTO ESMALTADO, AMBIENTE INTERNO/EXTERNO, PADRÃO EXTRA, DIMENSÃO DA PEÇA ATÉ 2025 CM2, PEI III, ASSENTAMENTO COM ARGAMASSA INDUSTRIALIZADA, INCLUSIVE REJUNTAMENTO com placas de dimensões 30x40cm aplicadas à altura inteira das paredes</t>
  </si>
  <si>
    <t>REVESTIMENTO COM CERÂMICA APLICADO EM PAREDE, ACABAMENTO ESMALTADO, AMBIENTE INTERNO/EXTERNO, PADRÃO EXTRA, DIMENSÃO DA PEÇA ATÉ 2025 CM2, PEI III, ASSENTAMENTO COM ARGAMASSA INDUSTRIALIZADA, INCLUSIVE REJUNTAMENTO com placas de dimensões 10x10cm aplicadas à meia altura das paredes</t>
  </si>
  <si>
    <t>REGISTRO DE GAVETA BRUTO, LATÃO, ROSCÁVEL, 1 1/2" - FORNECIMENTO E INSTALAÇÃO. AF_08/2021</t>
  </si>
  <si>
    <t>ED-49499</t>
  </si>
  <si>
    <t>ED-49501</t>
  </si>
  <si>
    <t>ED-49228</t>
  </si>
  <si>
    <t>ED-49231</t>
  </si>
  <si>
    <t>ED-49232</t>
  </si>
  <si>
    <t>ED-49263</t>
  </si>
  <si>
    <t>ED-49311</t>
  </si>
  <si>
    <t>ED-49318</t>
  </si>
  <si>
    <t>ED-49319</t>
  </si>
  <si>
    <t>ED-49320</t>
  </si>
  <si>
    <t>ED-48989</t>
  </si>
  <si>
    <t>CABO DE COBRE FLEXÍVEL, CLASSE 5, ISOLAMENTO TIPO EPR/HEPR, NÃO HALOGENADO, ANTICHAMA, TERMOFIXO, UNIPOLAR, SEÇÃO 2,5 MM2, 90°C, 0,6/1KV</t>
  </si>
  <si>
    <t>ED-48992</t>
  </si>
  <si>
    <t>CABO DE COBRE FLEXÍVEL, CLASSE 5, ISOLAMENTO TIPO EPR/HEPR, NÃO HALOGENADO, ANTICHAMA, TERMOFIXO, UNIPOLAR, SEÇÃO 4 MM2, 90°C, 0,6/1KV</t>
  </si>
  <si>
    <t xml:space="preserve">ED-49001 </t>
  </si>
  <si>
    <t>CABO DE COBRE FLEXÍVEL, CLASSE 5, ISOLAMENTO TIPO EPR/HEPR, NÃO HALOGENADO, ANTICHAMA, TERMOFIXO, UNIPOLAR, SEÇÃO 16 MM2, 90°C, 0,6/1KV</t>
  </si>
  <si>
    <t>ED-49007</t>
  </si>
  <si>
    <t>CABO DE COBRE FLEXÍVEL, CLASSE 5, ISOLAMENTO TIPO EPR/HEPR, NÃO HALOGENADO, ANTICHAMA, TERMOFIXO, UNIPOLAR, SEÇÃO 35 MM2, 90°C, 0,6/1KV</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</si>
  <si>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</si>
  <si>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</si>
  <si>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</si>
  <si>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</si>
  <si>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ED-27067</t>
  </si>
  <si>
    <t>LUMINÁRIA COMERCIAL COM DIFUSOR DE SOBREPOR, PARA DUAS (2) LÂMPADAS TUBULARES LED 2X18W-ØT8, FORNECIMENTO E INSTALAÇÃO, EXCLUSIVE BASE E LÂMPADA</t>
  </si>
  <si>
    <t>REFLETOR PROFISSIONAL LED OSRAM INDUSTRIAL 50W 6000LM IP66</t>
  </si>
  <si>
    <t>ED-50034</t>
  </si>
  <si>
    <t>FORNECIMENTO E ASSENTAMENTO DE TUBO PVC RÍGIDO, ESGOTO, PB - SÉRIE NORMAL, DN 40MM (1.1/2"), INCLUSIVE CONEXÕES</t>
  </si>
  <si>
    <t>ED-50027</t>
  </si>
  <si>
    <t>FORNECIMENTO E ASSENTAMENTO DE TUBO PVC RÍGIDO, ESGOTO, PBV - SÉRIE NORMAL, DN 50 MM (2"), INCLUSIVE CONEXÕES</t>
  </si>
  <si>
    <t xml:space="preserve">ED-50029 </t>
  </si>
  <si>
    <t>FORNECIMENTO E ASSENTAMENTO DE TUBO PVC RÍGIDO, ESGOTO, PBV - SÉRIE NORMAL, DN 100 MM (4"), INCLUSIVE CONEXÕES</t>
  </si>
  <si>
    <t>ED-49883</t>
  </si>
  <si>
    <t>CAIXA DE ESGOTO DE INSPEÇÃO/PASSAGEM EM ALVENARIA (60X60X60CM), REVESTIMENTO EM ARGAMASSA COM ADITIVO IMPERMEABILIZANTE, COM TAMPA DE CONCRETO, INCLUSIVE ESCAVAÇÃO, REATERRO E TRANSPORTE E RETIRADA DO MATERIAL ESCAVADO (EM CAÇAMBA)</t>
  </si>
  <si>
    <t>ED-49958</t>
  </si>
  <si>
    <t>RALO SECO PVC CÔNICO 100 X 40 MM COM GRELHA REDONDA</t>
  </si>
  <si>
    <t>ED-49951</t>
  </si>
  <si>
    <t>ED-50321</t>
  </si>
  <si>
    <t>ED-48146</t>
  </si>
  <si>
    <t>FOSSA SÉPTICA PARA 1500 L/DIA, DE CONCRETO, INSTALADA (15 PESSOAS), INCLUSIVE BOTA FORA DE MATERIAL ESCAVADO</t>
  </si>
  <si>
    <t>10.1.4</t>
  </si>
  <si>
    <t>ED-50619</t>
  </si>
  <si>
    <t>POLIMENTO MECANIZADO DE SUPERFÍCIE EM CONCRETO, INCLUSIVE ACABAMENTO DE CONCRETAGEM EM NIVELAMENTO A LASER (NÍVEL ZERO)</t>
  </si>
  <si>
    <t>Lote 01</t>
  </si>
  <si>
    <t>Lote 02</t>
  </si>
  <si>
    <t>7.3</t>
  </si>
  <si>
    <t>7.4</t>
  </si>
  <si>
    <t>7.5</t>
  </si>
  <si>
    <t>7.6</t>
  </si>
  <si>
    <t>7.7</t>
  </si>
  <si>
    <t>8.1.1</t>
  </si>
  <si>
    <t>8.1.2</t>
  </si>
  <si>
    <t>8.1.3</t>
  </si>
  <si>
    <t>8.1.4</t>
  </si>
  <si>
    <t>8.2.1</t>
  </si>
  <si>
    <t>9.1</t>
  </si>
  <si>
    <t>9.2</t>
  </si>
  <si>
    <t>9.3</t>
  </si>
  <si>
    <t>9.4</t>
  </si>
  <si>
    <t>9.5</t>
  </si>
  <si>
    <t>6.1.2</t>
  </si>
  <si>
    <t>6.2</t>
  </si>
  <si>
    <t>6.2.1</t>
  </si>
  <si>
    <t>10.1.5</t>
  </si>
  <si>
    <t>10.2.2</t>
  </si>
  <si>
    <t>10.2.3</t>
  </si>
  <si>
    <t>10.2.4</t>
  </si>
  <si>
    <t>10.2.5</t>
  </si>
  <si>
    <t>10.2.6</t>
  </si>
  <si>
    <t>10.2.7</t>
  </si>
  <si>
    <t>10.2.8</t>
  </si>
  <si>
    <t>10.2.9</t>
  </si>
  <si>
    <t>10.2.10</t>
  </si>
  <si>
    <t>10.2.11</t>
  </si>
  <si>
    <t>10.2.12</t>
  </si>
  <si>
    <t>10.2.15</t>
  </si>
  <si>
    <t>11.1</t>
  </si>
  <si>
    <t>11.1.1</t>
  </si>
  <si>
    <t>11.1.2</t>
  </si>
  <si>
    <t>11.1.3</t>
  </si>
  <si>
    <t>11.2.1</t>
  </si>
  <si>
    <t>11.2.2</t>
  </si>
  <si>
    <t>11.2.3</t>
  </si>
  <si>
    <t>11.2.4</t>
  </si>
  <si>
    <t>11.2.5</t>
  </si>
  <si>
    <t>12.3</t>
  </si>
  <si>
    <t>12.4</t>
  </si>
  <si>
    <t>12.5</t>
  </si>
  <si>
    <t>12.6</t>
  </si>
  <si>
    <t>13.1.4</t>
  </si>
  <si>
    <t>13.1.5</t>
  </si>
  <si>
    <t>13.1.6</t>
  </si>
  <si>
    <t>13.1.7</t>
  </si>
  <si>
    <t>13.2.1</t>
  </si>
  <si>
    <t>13.2.6</t>
  </si>
  <si>
    <t>13.2.7</t>
  </si>
  <si>
    <t>13.2.9</t>
  </si>
  <si>
    <t>13.2.10</t>
  </si>
  <si>
    <t>13.2.11</t>
  </si>
  <si>
    <t>13.2.12</t>
  </si>
  <si>
    <t>13.3</t>
  </si>
  <si>
    <t>13.3.1</t>
  </si>
  <si>
    <t>13.3.2</t>
  </si>
  <si>
    <t>13.3.3</t>
  </si>
  <si>
    <t>13.3.4</t>
  </si>
  <si>
    <t>13.4</t>
  </si>
  <si>
    <t>13.4.1</t>
  </si>
  <si>
    <t>13.4.2</t>
  </si>
  <si>
    <t>13.4.3</t>
  </si>
  <si>
    <t>13.4.4</t>
  </si>
  <si>
    <t>14.1</t>
  </si>
  <si>
    <t>14.1.1</t>
  </si>
  <si>
    <t>14.1.2</t>
  </si>
  <si>
    <t>14.2</t>
  </si>
  <si>
    <t>14.2.1</t>
  </si>
  <si>
    <t>14.2.2</t>
  </si>
  <si>
    <t>14.2.3</t>
  </si>
  <si>
    <t>Valor Total dos Lotes</t>
  </si>
  <si>
    <t>Total</t>
  </si>
  <si>
    <t>CONCRETO ARMADO - VERGAS E CONTRAVERGAS</t>
  </si>
  <si>
    <t>VERGA OU CONTRAVERGA EM CONCRETO ESTRUTURAL PARA VÃOS DE ATÉ 150CM, PREPARADO EM OBRA COM BETONEIRA, CONTROLE "A", COM FCK 20 MPA, MOLDADA IN LOCO, INCLUSIVE ARMAÇÃO</t>
  </si>
  <si>
    <t>ED-9903</t>
  </si>
  <si>
    <t>4.4.1</t>
  </si>
  <si>
    <t>4.4</t>
  </si>
  <si>
    <t>PM4 - PORTA METÁLICA PARA SANITÁRIO EM EM CHAPA GALVANIZADA, ESP. 1,25MM (GSG-18), DIMENSÃO (80X150)CM, TIPO DE ABRIR, UMA (1) FOLHA, INCLUSIVE BATENTE, ESTRUTURA EM METALON ( 20X30)MM, DOBRADIÇA E TRANQUETA, EXCLUSIVE PINTURA</t>
  </si>
  <si>
    <t>M</t>
  </si>
  <si>
    <t>ED-50977</t>
  </si>
  <si>
    <t>6.1.3</t>
  </si>
  <si>
    <t>6.1.4</t>
  </si>
  <si>
    <t>6.1.5</t>
  </si>
  <si>
    <t>ED-48161</t>
  </si>
  <si>
    <t>ED-48163</t>
  </si>
  <si>
    <t>BARRA DE APOIO EM AÇO INOX POLIDO RETA, DN 1.1/4" (31,75MM), PARA ACESSIBILIDADE (PMR/PCR), COMPRIMENTO 100CM, INSTALADO EM PAREDE, INCLUSIVE FORNECIMENTO, INSTALAÇÃO E ACESSÓRIOS PARA FIXAÇÃO</t>
  </si>
  <si>
    <t>BARRA DE APOIO EM AÇO INOX POLIDO RETA, DN 1.1/4" (31,75MM), PARA ACESSIBILIDADE (PMR/PCR), COMPRIMENTO 40CM, INSTALADO EM PORTA/PAREDE, INCLUSIVE FORNECIMENTO, INSTALAÇÃO E ACESSÓRIOS PARA FIXAÇÃO</t>
  </si>
  <si>
    <t>8.1.5</t>
  </si>
  <si>
    <t>8.1.7</t>
  </si>
  <si>
    <t>8.1.8</t>
  </si>
  <si>
    <t>8.1.9</t>
  </si>
  <si>
    <t>ED-50579</t>
  </si>
  <si>
    <t>ED-50569</t>
  </si>
  <si>
    <t>ED-50764</t>
  </si>
  <si>
    <t>ED-50544</t>
  </si>
  <si>
    <t>ED-51002</t>
  </si>
  <si>
    <t>APLICAÇÃO DE SELANTE, MASTIQUE ELÁSTICO, EM JUNTA DE DILAÇÃO, DIMENSÃO 20X10 MM, FATOR DE FORMA 1:2, EXCLUSIVE DELIMITADOR DE PROFUNDIDADE</t>
  </si>
  <si>
    <t>CONTRAPISO DESEMPENADO COM ARGAMASSA, TRAÇO 1:3 (CIMENTO E AREIA), ESP. 50MM</t>
  </si>
  <si>
    <t>REVESTIMENTO COM IMPERMEABILIZANTE EM DUAS (2) CAMADAS SOBREPOSTAS DE ARGAMASSA, TRAÇO 1:3 (CIMENTO E AREIA) COM ADITIVO IMPERMEABILIZANTE, ESP. 20MM, INCLUSIVE PINTURA COM DUAS (2) DEMÃOS COM EMULSÃO ASFÁLTICA</t>
  </si>
  <si>
    <t>REVESTIMENTO COM CERÂMICA APLICADO EM PISO, ACABAMENTO ESMALTADO, AMBIENTE EXTERNO (ANTIDERRAPANTE), PADRÃO EXTRA, DIMENSÃO DA PEÇA ATÉ 2025 CM2, PEI IV, ASSENTAMENTO COM ARGAMASSA INDUSTRIALIZADA, INCLUSIVE REJUNTAMENTO</t>
  </si>
  <si>
    <t>SOLEIRA EM GRANITO, NA COR CINZA ANDORINHA, ESP. 2CM, INCLUSIVE REJUNTAMENTO</t>
  </si>
  <si>
    <t>8.1.10</t>
  </si>
  <si>
    <t>8.1.11</t>
  </si>
  <si>
    <t>8.1.12</t>
  </si>
  <si>
    <t>PREPARAÇÃO PARA EMASSAMENTO OU PINTURA (LÁTEX/ACRÍLICA) EM PAREDE, INCLUSIVE UMA (1) DEMÃO DE SELADOR ACRÍLICO</t>
  </si>
  <si>
    <t>ED-50514</t>
  </si>
  <si>
    <t>9.6</t>
  </si>
  <si>
    <t>ED-50515</t>
  </si>
  <si>
    <t>PREPARAÇÃO PARA EMASSAMENTO OU PINTURA (LÁTEX/ACRÍLICA) EM TETO, INCLUSIVE UMA (1) DEMÃO DE SELADOR ACRÍLICO</t>
  </si>
  <si>
    <t>ED-50451</t>
  </si>
  <si>
    <t>PINTURA ACRÍLICA EM PAREDE, DUAS (2) DEMÃOS, EXCLUSIVE SELADOR ACRÍLICO E MASSA ACRÍLICA/CORRIDA (PVA)</t>
  </si>
  <si>
    <t>ED-50452</t>
  </si>
  <si>
    <t>PINTURA ACRÍLICA EM TETO, DUAS (2) DEMÃOS, EXCLUSIVE SELADOR ACRÍLICO E MASSA ACRÍLICA/CORRIDA (PVA)</t>
  </si>
  <si>
    <t>PINTURA EPÓXI EM FAIXAS DE DEMARCAÇÃO DE PISO, DUAS (2) DEMÃOS, FAIXA COM LARGURA DE 5 CM( faixas de demarcação em quadra poliesportiva)</t>
  </si>
  <si>
    <t>PINTURA ESMALTE SINTÉTICO EM SUPERFÍCIES METÁLICAS, DUAS (2) DEMÃOS, INCLUSIVE UMA (1) DEMÃO DE FUNDO ANTICORROSIVO</t>
  </si>
  <si>
    <t>ED-50018</t>
  </si>
  <si>
    <t>FORNECIMENTO E ASSENTAMENTO DE TUBO PVC RÍGIDO SOLDÁVEL, ÁGUA FRIA, DN 25 MM (3/4") , INCLUSIVE CONEXÕES</t>
  </si>
  <si>
    <t>ED-50019</t>
  </si>
  <si>
    <t>ED-50020</t>
  </si>
  <si>
    <t>ED-50021</t>
  </si>
  <si>
    <t>ED-50022</t>
  </si>
  <si>
    <t>FORNECIMENTO E ASSENTAMENTO DE TUBO PVC RÍGIDO SOLDÁVEL, ÁGUA FRIA, DN 32 MM (1") , INCLUSIVE CONEXÕES</t>
  </si>
  <si>
    <t>FORNECIMENTO E ASSENTAMENTO DE TUBO PVC RÍGIDO SOLDÁVEL, ÁGUA FRIA, DN 40 MM (1.1/4"), INCLUSIVE CONEXÕES</t>
  </si>
  <si>
    <t>FORNECIMENTO E ASSENTAMENTO DE TUBO PVC RÍGIDO SOLDÁVEL, ÁGUA FRIA, DN 50 MM (1.1/2"), INCLUSIVE CONEXÕES</t>
  </si>
  <si>
    <t>REGISTRO DE GAVETA BRUTO, LATÃO, ROSCÁVEL, 3/4" - FORNECIMENTO E INSTALAÇÃO. AF_08/2021</t>
  </si>
  <si>
    <t>REGISTRO DE GAVETA BRUTO, LATÃO, ROSCÁVEL, 1 1/2", COM ACABAMENTO E CANOPLA CROMADOS - FORNECIMENTO E INSTALAÇÃO. AF_08/2021</t>
  </si>
  <si>
    <t>REGISTRO DE GAVETA BRUTO, LATÃO, ROSCÁVEL, 1 1/4", COM ACABAMENTO E CANOPLA CROMADOS - FORNECIMENTO E INSTALAÇÃO. AF_08/2021</t>
  </si>
  <si>
    <t>REGISTRO DE GAVETA BRUTO, LATÃO, ROSCÁVEL, 1", COM ACABAMENTO E CANOPLA CROMADOS - FORNECIMENTO E INSTALAÇÃO. AF_08/2021</t>
  </si>
  <si>
    <t>REGISTRO DE GAVETA BRUTO, LATÃO, ROSCÁVEL, 3/4", COM ACABAMENTO E CANOPLA CROMADOS - FORNECIMENTO E INSTALAÇÃO. AF_08/2021</t>
  </si>
  <si>
    <t>REGISTRO DE PRESSÃO BRUTO, LATÃO, ROSCÁVEL, 3/4", COM ACABAMENTO E CANOPLA CROMADOS - FORNECIMENTO E INSTALAÇÃO. AF_08/2021</t>
  </si>
  <si>
    <t>ADAPTADOR CURTO COM BOLSA E ROSCA PARA REGISTRO, PVC, SOLDÁVEL, DN 25MM X 3/4 , INSTALADO EM RAMAL OU SUB-RAMAL DE ÁGUA - FORNECIMENTO E INSTALAÇÃO. AF_06/2022</t>
  </si>
  <si>
    <t>ADAPTADOR CURTO COM BOLSA E ROSCA PARA REGISTRO, PVC, SOLDÁVEL, DN 32MM X 1 , INSTALADO EM RAMAL OU SUB-RAMAL DE ÁGUA - FORNECIMENTO E INSTALAÇÃO. AF_06/2022</t>
  </si>
  <si>
    <t>ADAPTADOR CURTO COM BOLSA E ROSCA PARA REGISTRO, PVC, SOLDÁVEL, DN 40MM X 1.1/2 , INSTALADO EM PRUMADA DE ÁGUA - FORNECIMENTO E INSTALAÇÃO. AF_06/2022</t>
  </si>
  <si>
    <t>ADAPTADOR CURTO COM BOLSA E ROSCA PARA REGISTRO, PVC, SOLDÁVEL, DN 50MM X 1.1/2 , INSTALADO EM PRUMADA DE ÁGUA - FORNECIMENTO E INSTALAÇÃO. AF_06/2022</t>
  </si>
  <si>
    <t>ENGATE FLEXÍVEL EM PLÁSTICO BRANCO, 1/2 X 30CM - FORNECIMENTO E INSTALAÇÃO. AF_01/2020</t>
  </si>
  <si>
    <t>ED-29741</t>
  </si>
  <si>
    <t>CAIXA D´ÁGUA DE POLIETILENO, CAPACIDADE DE 3.000L, INCLUSIVE TAMPA, TORNEIRA DE BOIA, EXTRAVASOR, TUBO DE LIMPEZA E ACESSÓRIOS, EXCLUSIVE TUBULAÇÃO DE ENTRADA/SAÍDA DE ÁGUA</t>
  </si>
  <si>
    <t>MITRA PVC RÍGIDO (TERMINAL DE VENTILAÇÃO TIPO) 75 MM</t>
  </si>
  <si>
    <t>INSTALAÇÃO DE SIFÃO DE METAL PARA PIA, TIPO COPO COM ACABAMENTO CROMADO, DIÂMETRO (1.1/2"X1.1/2" OU 2"), INCLUSIVE FORNECIMENTO</t>
  </si>
  <si>
    <t>ED-50028</t>
  </si>
  <si>
    <t>FORNECIMENTO E ASSENTAMENTO DE TUBO PVC RÍGIDO, ESGOTO, PBV - SÉRIE NORMAL, DN 75 MM (3"), INCLUSIVE CONEXÕES</t>
  </si>
  <si>
    <t>11.1.4</t>
  </si>
  <si>
    <t>VASO SANITÁRIO SIFONADO COM CAIXA ACOPLADA LOUÇA BRANCA - PADRÃO MÉDIO, INCLUSO ENGATE FLEXÍVEL EM METAL CROMADO, 1/2  X 40CM - FORNECIMENTO E INSTALAÇÃO. AF_01/2020</t>
  </si>
  <si>
    <t>CUBA DE EMBUTIR OVAL EM LOUÇA BRANCA, 35 X 50CM OU EQUIVALENTE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</si>
  <si>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</si>
  <si>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TORNEIRA CROMADA DE MESA, 1/2 OU 3/4, PARA LAVATÓRIO, PADRÃO POPULAR - FORNECIMENTO E INSTALAÇÃO. AF_01/2020</t>
  </si>
  <si>
    <t>TORNEIRA CROMADA 1/2 OU 3/4 PARA TANQUE, PADRÃO POPULAR - FORNECIMENTO E INSTALAÇÃO. AF_01/2020</t>
  </si>
  <si>
    <t>QUADRO DE DISTRIBUIÇÃO PARA 12 MÓDULOS COM
BARRAMENTO E CHAVE. FORNECIMENTO E INSTALAÇÃO</t>
  </si>
  <si>
    <t>QUADRO DE DISTRIBUIÇÃO PARA 24 MÓDULOS COM
BARRAMENTO 100 A. FORNECIMENTO E INSTALAÇÃO</t>
  </si>
  <si>
    <t>ENTRADA DE ENERGIA AÉREA, TIPO B1, PADRÃO CEMIG, CARGA INSTALADA DE ATÉ 10KW, BIFÁSICO, COM SAÍDA SUBTERRÂNEA, INCLUSIVE POSTE, CAIXA PARA MEDIDOR, DISJUNTOR, BARRAMENTO, ATERRAMENTO E ACESSÓRIOS</t>
  </si>
  <si>
    <t>ED-20579</t>
  </si>
  <si>
    <t>DISJUNTOR MONOPOLAR TERMOMAGNÉTICO 5KA, DE 10A</t>
  </si>
  <si>
    <t>DISJUNTOR MONOPOLAR TERMOMAGNÉTICO 5KA, DE 20A</t>
  </si>
  <si>
    <t>DISJUNTOR MONOPOLAR TERMOMAGNÉTICO 5KA, DE 25A</t>
  </si>
  <si>
    <t>DISJUNTOR BIPOLAR TERMOMAGNÉTICO 5KA, DE 100A</t>
  </si>
  <si>
    <t>ELETRODUTO FLEXÍVEL CORRUGADO REFORÇADO, PVC, DN 25 MM (3/4"), PARA CIRCUITOS TERMINAIS, INSTALADO EM PAREDE - FORNECIMENTO E INSTALAÇÃO. AF_03/2023</t>
  </si>
  <si>
    <t>ELETRODUTO FLEXÍVEL CORRUGADO REFORÇADO, PVC, DN 32 MM (1"), PARA CIRCUITOS TERMINAIS, INSTALADO EM PAREDE - FORNECIMENTO E INSTALAÇÃO. AF_03/2023</t>
  </si>
  <si>
    <t>ELETRODUTO DE AÇO GALVANIZADO LEVE, INCLUSIVE CONEXÕES, SUPORTES E FIXAÇÃO DN 25 (1")</t>
  </si>
  <si>
    <t>ELETRODUTO DE PVC RÍGIDO ROSCÁVEL, DN 40 MM (1.1/2"), INCLUSIVE CONEXÕES, SUPORTES E FIXAÇÃO</t>
  </si>
  <si>
    <t>ELETRODUTO DE AÇO GALVANIZADO MÉDIO, INCLUSIVE CONEXÕES, SUPORTES E FIXAÇÃO DN 32 (1.1/4")</t>
  </si>
  <si>
    <t>ELETRODUTO DE AÇO GALVANIZADO MÉDIO, INCLUSIVE CONEXÕES, SUPORTES E FIXAÇÃO DN 40 (1.1/2")</t>
  </si>
  <si>
    <t>CONDULETE DE ALUMÍNIO, TIPO "T", DIÂMETRO DE SAÍDA 3/4" (20MM), EXCLUSIVE MÓDULO E PLACA, INCLUSIVE FIXAÇÃO</t>
  </si>
  <si>
    <t>ED-49088</t>
  </si>
  <si>
    <t>ED-49121</t>
  </si>
  <si>
    <t>CONDULETE DE ALUMÍNIO, TIPO "LL", DIÂMETRO DE SAÍDA 3/4" (20MM), EXCLUSIVE MÓDULO E PLACA, INCLUSIVE FIXAÇÃO</t>
  </si>
  <si>
    <t>ED-17964</t>
  </si>
  <si>
    <t>ED-49097</t>
  </si>
  <si>
    <t>CONDULETE DE ALUMÍNIO, TIPO "TB", DIÂMETRO DE SAÍDA 3/4" (20MM), EXCLUSIVE MÓDULO E PLACA, INCLUSIVE FIXAÇÃO</t>
  </si>
  <si>
    <t>CONDULETE DE ALUMÍNIO, TIPO "X", DIÂMETRO DE SAÍDA 3/4" (20MM), EXCLUSIVE MÓDULO E PLACA, INCLUSIVE FIXAÇÃO</t>
  </si>
  <si>
    <t>CAIXA RETANGULAR 4" X 2" MÉDIA (1,30 M DO PISO), METÁLICA, INSTALADA EM PAREDE - FORNECIMENTO E INSTALAÇÃO. AF_03/2023</t>
  </si>
  <si>
    <t>CAIXA OCTOGONAL 4" X 4", METÁLICA, INSTALADA EM LAJE - FORNECIMENTO E INSTALAÇÃO. AF_03/2023</t>
  </si>
  <si>
    <t xml:space="preserve">LUMINARIA LED REFLETOR RETANGULAR BIVOLT, LUZ BRANCA, 50 W                                                                                                                                                                                                                                                                                                                                                                                                                                                </t>
  </si>
  <si>
    <t>REDE DE VÔLEI COM MASTRO EM TUBO GALVANIZADO COM
PEDESTAL PARA JUIZ, INCLUSIVE REDES E ANTENAS (PADRÃO PROFISSIONAL)</t>
  </si>
  <si>
    <t>TRAVE DE GOL EM TUBO GALVANIZADO 3" PARA QUADRA, INCLUSIVE REDE E PINTURA (PADRÃO PROFISSIONAL)</t>
  </si>
  <si>
    <t>COBERTURA EM TELHA METÁLICA GALVANIZADA ONDULADA, TIPO SIMPLES, ESP. 0,50MM, ACABAMENTO NATURAL, INCLUSIVE ACESSÓRIOS PARA FIXAÇÃO, FORNECIMENTO E INSTALAÇÃO (CONFORME PROJETO)</t>
  </si>
  <si>
    <t>LASTRO COM MATERIAL GRANULAR (PEDRA BRITADA N.3), APLICADO EM PISOS OU LAJES SOBRE SOLO, ESPESSURA DE *10 CM*. AF_07/2019</t>
  </si>
  <si>
    <t>APLICAÇÃO DE LONA PLÁSTICA PARA EXECUÇÃO DE PAVIMENTOS DE CONCRETO. AF_04/2022</t>
  </si>
  <si>
    <t>CONCRETAGEM DE RADIER, PISO DE CONCRETO OU LAJE SOBRE SOLO, FCK 30 MPA - LANÇAMENTO, ADENSAMENTO E ACABAMENTO. AF_09/2021</t>
  </si>
  <si>
    <t>ARMAÇÃO PARA EXECUÇÃO DE RADIER, PISO DE CONCRETO OU LAJE SOBRE SOLO, COM USO DE TELA Q-138. AF_09/2021</t>
  </si>
  <si>
    <t>SETOP</t>
  </si>
  <si>
    <r>
      <t xml:space="preserve">Data de Preço: </t>
    </r>
    <r>
      <rPr>
        <sz val="10"/>
        <rFont val="Arial"/>
        <family val="2"/>
      </rPr>
      <t>SETOP agosto/2023 com desoneração; SINAPI novembro/2023</t>
    </r>
  </si>
  <si>
    <r>
      <t xml:space="preserve">Obra: </t>
    </r>
    <r>
      <rPr>
        <sz val="10"/>
        <rFont val="Arial"/>
        <family val="2"/>
      </rPr>
      <t>Construção de Ginásio Poliesportivo da Escola Municipal Bruno Fonseca Pinto, no Campo Redondo Campo Redondo</t>
    </r>
  </si>
  <si>
    <t>Município:</t>
  </si>
  <si>
    <t>Itamonte/MG</t>
  </si>
  <si>
    <t>Campo Redondo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</si>
</sst>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4" formatCode="_-&quot;R$&quot;\ * #,##0.00_-;\-&quot;R$&quot;\ * #,##0.00_-;_-&quot;R$&quot;\ * &quot;-&quot;??_-;_-@_-"/>
    <numFmt numFmtId="43" formatCode="_-* #,##0.00_-;\-* #,##0.00_-;_-* &quot;-&quot;??_-;_-@_-"/>
    <numFmt numFmtId="164" formatCode="_(* #,##0.00_);_(* \(#,##0.00\);_(* &quot;-&quot;??_);_(@_)"/>
    <numFmt numFmtId="165" formatCode="#,##0.00&quot; &quot;;&quot; (&quot;#,##0.00&quot;)&quot;;&quot; -&quot;#&quot; &quot;;@&quot; &quot;"/>
    <numFmt numFmtId="166" formatCode="#,##0.00&quot; &quot;;&quot;-&quot;#,##0.00&quot; &quot;;&quot; -&quot;#&quot; &quot;;@&quot; &quot;"/>
    <numFmt numFmtId="167" formatCode="[$R$-416]&quot; &quot;#,##0.00;[Red]&quot;-&quot;[$R$-416]&quot; &quot;#,##0.00"/>
    <numFmt numFmtId="168" formatCode="_-* #,##0.00\ _€_-;\-* #,##0.00\ _€_-;_-* &quot;-&quot;??\ _€_-;_-@_-"/>
    <numFmt numFmtId="169" formatCode="#\,##0."/>
    <numFmt numFmtId="170" formatCode="_(&quot;$&quot;* #,##0_);_(&quot;$&quot;* \(#,##0\);_(&quot;$&quot;* &quot;-&quot;_);_(@_)"/>
    <numFmt numFmtId="171" formatCode="_(&quot;$&quot;* #,##0.00_);_(&quot;$&quot;* \(#,##0.00\);_(&quot;$&quot;* &quot;-&quot;??_);_(@_)"/>
    <numFmt numFmtId="172" formatCode="\$#."/>
    <numFmt numFmtId="173" formatCode="#.00"/>
    <numFmt numFmtId="174" formatCode="0.00_)"/>
    <numFmt numFmtId="175" formatCode="%#.00"/>
    <numFmt numFmtId="176" formatCode="#\,##0.00"/>
    <numFmt numFmtId="177" formatCode="#,"/>
    <numFmt numFmtId="178" formatCode="_(* #,##0_);_(* \(#,##0\);_(* &quot;-&quot;_);_(@_)"/>
    <numFmt numFmtId="179" formatCode="&quot;BDI&quot;\ \=\ #.0\ %"/>
  </numFmts>
  <fonts count="3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0"/>
      <name val="Arial"/>
      <family val="2"/>
    </font>
    <font>
      <b/>
      <sz val="14"/>
      <name val="Arial"/>
      <family val="2"/>
    </font>
    <font>
      <sz val="11"/>
      <color indexed="8"/>
      <name val="Calibri"/>
      <family val="2"/>
    </font>
    <font>
      <sz val="11"/>
      <color indexed="8"/>
      <name val="Arial"/>
      <family val="2"/>
    </font>
    <font>
      <b/>
      <sz val="16"/>
      <name val="Arial"/>
      <family val="2"/>
    </font>
    <font>
      <sz val="10"/>
      <name val="Arial"/>
      <family val="2"/>
    </font>
    <font>
      <sz val="8"/>
      <name val="Arial"/>
      <family val="2"/>
    </font>
    <font>
      <sz val="10"/>
      <name val="Arial"/>
      <family val="2"/>
    </font>
    <font>
      <sz val="11"/>
      <color theme="1"/>
      <name val="Calibri"/>
      <family val="2"/>
      <scheme val="minor"/>
    </font>
    <font>
      <sz val="10"/>
      <color rgb="FF000000"/>
      <name val="Arial1"/>
    </font>
    <font>
      <sz val="11"/>
      <color rgb="FF000000"/>
      <name val="Calibri"/>
      <family val="2"/>
    </font>
    <font>
      <b/>
      <i/>
      <sz val="16"/>
      <color rgb="FF000000"/>
      <name val="Arial"/>
      <family val="2"/>
    </font>
    <font>
      <sz val="11"/>
      <color rgb="FF000000"/>
      <name val="Arial"/>
      <family val="2"/>
    </font>
    <font>
      <b/>
      <i/>
      <u/>
      <sz val="11"/>
      <color rgb="FF000000"/>
      <name val="Arial"/>
      <family val="2"/>
    </font>
    <font>
      <sz val="10"/>
      <color indexed="8"/>
      <name val="MS Sans Serif"/>
      <family val="2"/>
    </font>
    <font>
      <sz val="1"/>
      <color indexed="8"/>
      <name val="Courier"/>
      <family val="3"/>
    </font>
    <font>
      <u/>
      <sz val="6"/>
      <color indexed="36"/>
      <name val="MS Sans Serif"/>
      <family val="2"/>
    </font>
    <font>
      <u/>
      <sz val="11"/>
      <color indexed="12"/>
      <name val="Arial"/>
      <family val="2"/>
    </font>
    <font>
      <sz val="10"/>
      <name val="Courier"/>
      <family val="3"/>
    </font>
    <font>
      <sz val="12"/>
      <name val="Times New Roman"/>
      <family val="1"/>
    </font>
    <font>
      <b/>
      <i/>
      <sz val="16"/>
      <name val="Helv"/>
    </font>
    <font>
      <sz val="10"/>
      <name val="Times New Roman"/>
      <family val="1"/>
    </font>
    <font>
      <sz val="10"/>
      <name val="MS Sans Serif"/>
      <family val="2"/>
    </font>
    <font>
      <sz val="1"/>
      <color indexed="18"/>
      <name val="Courier"/>
      <family val="3"/>
    </font>
    <font>
      <b/>
      <sz val="1"/>
      <color indexed="8"/>
      <name val="Courier"/>
      <family val="3"/>
    </font>
    <font>
      <sz val="10"/>
      <color indexed="8"/>
      <name val="Arial"/>
      <family val="2"/>
    </font>
    <font>
      <sz val="48"/>
      <name val="Barlow Condensed ExtraLight"/>
    </font>
    <font>
      <sz val="11"/>
      <name val="Arial"/>
      <family val="2"/>
    </font>
    <font>
      <b/>
      <sz val="12"/>
      <name val="Arial"/>
      <family val="2"/>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52"/>
        <bgColor indexed="64"/>
      </patternFill>
    </fill>
    <fill>
      <patternFill patternType="solid">
        <fgColor indexed="26"/>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diagonal/>
    </border>
    <border>
      <left/>
      <right/>
      <top style="medium">
        <color indexed="64"/>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s>
  <cellStyleXfs count="301">
    <xf numFmtId="0" fontId="0" fillId="0" borderId="0"/>
    <xf numFmtId="0" fontId="16" fillId="0" borderId="0" applyNumberFormat="0" applyBorder="0" applyProtection="0"/>
    <xf numFmtId="0" fontId="16" fillId="0" borderId="0" applyNumberFormat="0" applyBorder="0" applyProtection="0"/>
    <xf numFmtId="165" fontId="16" fillId="0" borderId="0" applyBorder="0" applyProtection="0"/>
    <xf numFmtId="165" fontId="16" fillId="0" borderId="0" applyBorder="0" applyProtection="0"/>
    <xf numFmtId="0" fontId="9" fillId="0" borderId="0"/>
    <xf numFmtId="0" fontId="16" fillId="0" borderId="0" applyNumberFormat="0" applyBorder="0" applyProtection="0"/>
    <xf numFmtId="0" fontId="17" fillId="0" borderId="0" applyNumberFormat="0" applyBorder="0" applyProtection="0"/>
    <xf numFmtId="166" fontId="17"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0" fontId="6" fillId="0" borderId="0"/>
    <xf numFmtId="0" fontId="19" fillId="0" borderId="0"/>
    <xf numFmtId="0" fontId="6" fillId="0" borderId="0"/>
    <xf numFmtId="0" fontId="15" fillId="0" borderId="0"/>
    <xf numFmtId="0" fontId="6" fillId="0" borderId="0"/>
    <xf numFmtId="0" fontId="6" fillId="0" borderId="0"/>
    <xf numFmtId="9" fontId="6" fillId="0" borderId="0" applyFont="0" applyFill="0" applyBorder="0" applyAlignment="0" applyProtection="0"/>
    <xf numFmtId="9" fontId="19" fillId="0" borderId="0" applyFont="0" applyFill="0" applyBorder="0" applyAlignment="0" applyProtection="0"/>
    <xf numFmtId="9" fontId="14" fillId="0" borderId="0" applyFont="0" applyFill="0" applyBorder="0" applyAlignment="0" applyProtection="0"/>
    <xf numFmtId="9" fontId="6" fillId="0" borderId="0" applyFont="0" applyFill="0" applyBorder="0" applyAlignment="0" applyProtection="0"/>
    <xf numFmtId="0" fontId="20" fillId="0" borderId="0" applyNumberFormat="0" applyBorder="0" applyProtection="0"/>
    <xf numFmtId="167" fontId="20" fillId="0" borderId="0" applyBorder="0" applyProtection="0"/>
    <xf numFmtId="164" fontId="6" fillId="0" borderId="0" applyFont="0" applyFill="0" applyBorder="0" applyAlignment="0" applyProtection="0"/>
    <xf numFmtId="165" fontId="16" fillId="0" borderId="0" applyBorder="0" applyProtection="0"/>
    <xf numFmtId="164" fontId="5" fillId="0" borderId="0" applyFont="0" applyFill="0" applyBorder="0" applyAlignment="0" applyProtection="0"/>
    <xf numFmtId="164" fontId="6" fillId="0" borderId="0" applyFont="0" applyFill="0" applyBorder="0" applyAlignment="0" applyProtection="0"/>
    <xf numFmtId="164" fontId="12" fillId="0" borderId="0" applyFont="0" applyFill="0" applyBorder="0" applyAlignment="0" applyProtection="0"/>
    <xf numFmtId="164" fontId="6" fillId="0" borderId="0" applyFont="0" applyFill="0" applyBorder="0" applyAlignment="0" applyProtection="0"/>
    <xf numFmtId="164" fontId="10" fillId="0" borderId="0" applyFont="0" applyFill="0" applyBorder="0" applyAlignment="0" applyProtection="0"/>
    <xf numFmtId="164" fontId="14" fillId="0" borderId="0" applyFont="0" applyFill="0" applyBorder="0" applyAlignment="0" applyProtection="0"/>
    <xf numFmtId="164" fontId="6" fillId="0" borderId="0" applyFont="0" applyFill="0" applyBorder="0" applyAlignment="0" applyProtection="0"/>
    <xf numFmtId="9" fontId="5"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1" fillId="0" borderId="0"/>
    <xf numFmtId="168" fontId="6" fillId="0" borderId="0" applyFont="0" applyFill="0" applyBorder="0" applyAlignment="0" applyProtection="0"/>
    <xf numFmtId="169" fontId="22" fillId="0" borderId="0">
      <protection locked="0"/>
    </xf>
    <xf numFmtId="0" fontId="7" fillId="6" borderId="4" applyFill="0" applyBorder="0" applyAlignment="0" applyProtection="0">
      <alignment vertical="center"/>
      <protection locked="0"/>
    </xf>
    <xf numFmtId="170" fontId="6" fillId="0" borderId="0" applyFont="0" applyFill="0" applyBorder="0" applyAlignment="0" applyProtection="0"/>
    <xf numFmtId="171" fontId="6" fillId="0" borderId="0" applyFont="0" applyFill="0" applyBorder="0" applyAlignment="0" applyProtection="0"/>
    <xf numFmtId="172" fontId="22" fillId="0" borderId="0">
      <protection locked="0"/>
    </xf>
    <xf numFmtId="0" fontId="22" fillId="0" borderId="0">
      <protection locked="0"/>
    </xf>
    <xf numFmtId="0" fontId="22" fillId="0" borderId="0">
      <protection locked="0"/>
    </xf>
    <xf numFmtId="0" fontId="9" fillId="0" borderId="0"/>
    <xf numFmtId="173" fontId="22" fillId="0" borderId="0">
      <protection locked="0"/>
    </xf>
    <xf numFmtId="173" fontId="22" fillId="0" borderId="0">
      <protection locked="0"/>
    </xf>
    <xf numFmtId="0" fontId="23" fillId="0" borderId="0" applyNumberFormat="0" applyFill="0" applyBorder="0" applyAlignment="0" applyProtection="0">
      <alignment vertical="top"/>
      <protection locked="0"/>
    </xf>
    <xf numFmtId="38" fontId="13" fillId="2" borderId="0" applyNumberFormat="0" applyBorder="0" applyAlignment="0" applyProtection="0"/>
    <xf numFmtId="0" fontId="22" fillId="0" borderId="0">
      <protection locked="0"/>
    </xf>
    <xf numFmtId="0" fontId="22" fillId="0" borderId="0">
      <protection locked="0"/>
    </xf>
    <xf numFmtId="0" fontId="24" fillId="0" borderId="0" applyNumberFormat="0" applyFill="0" applyBorder="0" applyAlignment="0" applyProtection="0">
      <alignment vertical="top"/>
      <protection locked="0"/>
    </xf>
    <xf numFmtId="0" fontId="25" fillId="0" borderId="0"/>
    <xf numFmtId="10" fontId="13" fillId="7" borderId="1" applyNumberFormat="0" applyBorder="0" applyAlignment="0" applyProtection="0"/>
    <xf numFmtId="0" fontId="6" fillId="0" borderId="0">
      <alignment horizontal="centerContinuous" vertical="justify"/>
    </xf>
    <xf numFmtId="0" fontId="26" fillId="0" borderId="0" applyAlignment="0">
      <alignment horizontal="center"/>
    </xf>
    <xf numFmtId="44" fontId="10" fillId="0" borderId="0" applyFont="0" applyFill="0" applyBorder="0" applyAlignment="0" applyProtection="0"/>
    <xf numFmtId="174" fontId="27"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28" fillId="0" borderId="0"/>
    <xf numFmtId="0" fontId="28" fillId="0" borderId="0"/>
    <xf numFmtId="0" fontId="4" fillId="0" borderId="0"/>
    <xf numFmtId="0" fontId="4" fillId="0" borderId="0"/>
    <xf numFmtId="0" fontId="4" fillId="0" borderId="0"/>
    <xf numFmtId="0" fontId="6" fillId="0" borderId="0"/>
    <xf numFmtId="0" fontId="6" fillId="0" borderId="0"/>
    <xf numFmtId="0" fontId="1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6" fillId="0" borderId="0"/>
    <xf numFmtId="0" fontId="8" fillId="0" borderId="0">
      <alignment horizontal="left" vertical="center" indent="12"/>
    </xf>
    <xf numFmtId="0" fontId="13" fillId="0" borderId="4" applyBorder="0">
      <alignment horizontal="left" vertical="center" wrapText="1" indent="2"/>
      <protection locked="0"/>
    </xf>
    <xf numFmtId="0" fontId="13" fillId="0" borderId="4" applyBorder="0">
      <alignment horizontal="left" vertical="center" wrapText="1" indent="3"/>
      <protection locked="0"/>
    </xf>
    <xf numFmtId="10" fontId="6" fillId="0" borderId="0" applyFont="0" applyFill="0" applyBorder="0" applyAlignment="0" applyProtection="0"/>
    <xf numFmtId="175" fontId="22" fillId="0" borderId="0">
      <protection locked="0"/>
    </xf>
    <xf numFmtId="175" fontId="22" fillId="0" borderId="0">
      <protection locked="0"/>
    </xf>
    <xf numFmtId="176" fontId="22" fillId="0" borderId="0">
      <protection locked="0"/>
    </xf>
    <xf numFmtId="9" fontId="19" fillId="0" borderId="0" applyFont="0" applyFill="0" applyBorder="0" applyAlignment="0" applyProtection="0"/>
    <xf numFmtId="9" fontId="28"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38" fontId="29" fillId="0" borderId="0" applyFont="0" applyFill="0" applyBorder="0" applyAlignment="0" applyProtection="0"/>
    <xf numFmtId="177" fontId="30" fillId="0" borderId="0">
      <protection locked="0"/>
    </xf>
    <xf numFmtId="164" fontId="6" fillId="0" borderId="0" applyFont="0" applyFill="0" applyBorder="0" applyAlignment="0" applyProtection="0"/>
    <xf numFmtId="164" fontId="10" fillId="0" borderId="0" applyFont="0" applyFill="0" applyBorder="0" applyAlignment="0" applyProtection="0"/>
    <xf numFmtId="178" fontId="28" fillId="0" borderId="0" applyFont="0" applyFill="0" applyBorder="0" applyAlignment="0" applyProtection="0"/>
    <xf numFmtId="0" fontId="29" fillId="0" borderId="0"/>
    <xf numFmtId="0" fontId="31" fillId="0" borderId="0">
      <protection locked="0"/>
    </xf>
    <xf numFmtId="0" fontId="31" fillId="0" borderId="0">
      <protection locked="0"/>
    </xf>
    <xf numFmtId="43" fontId="4" fillId="0" borderId="0" applyFont="0" applyFill="0" applyBorder="0" applyAlignment="0" applyProtection="0"/>
    <xf numFmtId="43" fontId="4" fillId="0" borderId="0" applyFont="0" applyFill="0" applyBorder="0" applyAlignment="0" applyProtection="0"/>
    <xf numFmtId="171" fontId="6" fillId="0" borderId="0" applyFont="0" applyFill="0" applyBorder="0" applyAlignment="0" applyProtection="0"/>
    <xf numFmtId="43" fontId="4"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28" fillId="0" borderId="0" applyFont="0" applyFill="0" applyBorder="0" applyAlignment="0" applyProtection="0"/>
    <xf numFmtId="0" fontId="5" fillId="0" borderId="0"/>
    <xf numFmtId="164" fontId="5" fillId="0" borderId="0" applyFont="0" applyFill="0" applyBorder="0" applyAlignment="0" applyProtection="0"/>
    <xf numFmtId="9" fontId="5" fillId="0" borderId="0" applyFont="0" applyFill="0" applyBorder="0" applyAlignment="0" applyProtection="0"/>
    <xf numFmtId="0" fontId="3" fillId="0" borderId="0"/>
    <xf numFmtId="0" fontId="5" fillId="0" borderId="0"/>
    <xf numFmtId="0" fontId="32" fillId="0" borderId="0"/>
    <xf numFmtId="9" fontId="5" fillId="0" borderId="0" applyFont="0" applyFill="0" applyBorder="0" applyAlignment="0" applyProtection="0"/>
    <xf numFmtId="164" fontId="5" fillId="0" borderId="0" applyFont="0" applyFill="0" applyBorder="0" applyAlignment="0" applyProtection="0"/>
    <xf numFmtId="0" fontId="2" fillId="0" borderId="0"/>
    <xf numFmtId="43" fontId="2"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64" fontId="5" fillId="0" borderId="0" applyFont="0" applyFill="0" applyBorder="0" applyAlignment="0" applyProtection="0"/>
    <xf numFmtId="0" fontId="5" fillId="0" borderId="0">
      <alignment horizontal="centerContinuous" vertical="justify"/>
    </xf>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1" fillId="0" borderId="0"/>
    <xf numFmtId="0" fontId="5" fillId="0" borderId="0"/>
    <xf numFmtId="0" fontId="1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5" fillId="0" borderId="0"/>
    <xf numFmtId="0" fontId="1" fillId="0" borderId="0"/>
    <xf numFmtId="0" fontId="1" fillId="0" borderId="0"/>
    <xf numFmtId="0" fontId="5" fillId="0" borderId="0"/>
    <xf numFmtId="0" fontId="5" fillId="0" borderId="0"/>
    <xf numFmtId="0" fontId="5" fillId="0" borderId="0"/>
    <xf numFmtId="0" fontId="5" fillId="0" borderId="0"/>
    <xf numFmtId="0" fontId="5" fillId="0" borderId="0"/>
    <xf numFmtId="10" fontId="5" fillId="0" borderId="0" applyFont="0" applyFill="0" applyBorder="0" applyAlignment="0" applyProtection="0"/>
    <xf numFmtId="9" fontId="1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5" fillId="0" borderId="0" applyFont="0" applyFill="0" applyBorder="0" applyAlignment="0" applyProtection="0"/>
    <xf numFmtId="43" fontId="1" fillId="0" borderId="0" applyFont="0" applyFill="0" applyBorder="0" applyAlignment="0" applyProtection="0"/>
    <xf numFmtId="164" fontId="10"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233">
    <xf numFmtId="0" fontId="0" fillId="0" borderId="0" xfId="0"/>
    <xf numFmtId="0" fontId="7" fillId="0" borderId="1" xfId="0" applyFont="1" applyBorder="1" applyAlignment="1">
      <alignment horizontal="center" vertical="center" wrapText="1"/>
    </xf>
    <xf numFmtId="0" fontId="7" fillId="0" borderId="2" xfId="11" applyFont="1" applyBorder="1" applyAlignment="1">
      <alignment horizontal="left" vertical="center" wrapText="1"/>
    </xf>
    <xf numFmtId="0" fontId="7" fillId="2" borderId="1" xfId="11" applyFont="1" applyFill="1" applyBorder="1" applyAlignment="1">
      <alignment horizontal="center"/>
    </xf>
    <xf numFmtId="0" fontId="7" fillId="2" borderId="1" xfId="11" applyFont="1" applyFill="1" applyBorder="1" applyAlignment="1">
      <alignment vertical="center"/>
    </xf>
    <xf numFmtId="0" fontId="7" fillId="0" borderId="1" xfId="11" applyFont="1" applyBorder="1" applyAlignment="1">
      <alignment horizontal="center"/>
    </xf>
    <xf numFmtId="0" fontId="7" fillId="0" borderId="1" xfId="11" applyFont="1" applyBorder="1" applyAlignment="1">
      <alignment horizontal="center" vertical="center"/>
    </xf>
    <xf numFmtId="0" fontId="0" fillId="0" borderId="8" xfId="0" applyBorder="1"/>
    <xf numFmtId="0" fontId="0" fillId="0" borderId="10" xfId="0" applyBorder="1"/>
    <xf numFmtId="0" fontId="0" fillId="0" borderId="11" xfId="0" applyBorder="1"/>
    <xf numFmtId="0" fontId="7" fillId="0" borderId="1" xfId="11" applyFont="1" applyBorder="1" applyAlignment="1">
      <alignment vertical="center"/>
    </xf>
    <xf numFmtId="0" fontId="7" fillId="0" borderId="1" xfId="11" applyFont="1" applyBorder="1" applyAlignment="1">
      <alignment vertical="center" wrapText="1"/>
    </xf>
    <xf numFmtId="0" fontId="7" fillId="0" borderId="3" xfId="11" applyFont="1" applyBorder="1" applyAlignment="1">
      <alignment horizontal="center"/>
    </xf>
    <xf numFmtId="0" fontId="7" fillId="0" borderId="3" xfId="11" applyFont="1" applyBorder="1" applyAlignment="1">
      <alignment vertical="center"/>
    </xf>
    <xf numFmtId="0" fontId="7" fillId="0" borderId="1" xfId="11" applyFont="1" applyBorder="1" applyAlignment="1">
      <alignment horizontal="center" vertical="center" wrapText="1"/>
    </xf>
    <xf numFmtId="164" fontId="7" fillId="2" borderId="1" xfId="30" applyFont="1" applyFill="1" applyBorder="1" applyAlignment="1">
      <alignment vertical="center"/>
    </xf>
    <xf numFmtId="164" fontId="7" fillId="0" borderId="3" xfId="30" applyFont="1" applyFill="1" applyBorder="1" applyAlignment="1">
      <alignment vertical="center"/>
    </xf>
    <xf numFmtId="0" fontId="7" fillId="0" borderId="0" xfId="0" applyFont="1" applyAlignment="1">
      <alignment horizontal="left" vertical="center" wrapText="1"/>
    </xf>
    <xf numFmtId="0" fontId="7" fillId="0" borderId="1" xfId="0" applyFont="1" applyBorder="1" applyAlignment="1">
      <alignment horizontal="left" vertical="center" wrapText="1"/>
    </xf>
    <xf numFmtId="0" fontId="7" fillId="0" borderId="0" xfId="11" applyFont="1" applyAlignment="1">
      <alignment vertical="center" wrapText="1"/>
    </xf>
    <xf numFmtId="0" fontId="7" fillId="0" borderId="8" xfId="11" applyFont="1" applyBorder="1" applyAlignment="1">
      <alignment vertical="center" wrapText="1"/>
    </xf>
    <xf numFmtId="0" fontId="11" fillId="0" borderId="8" xfId="11" applyFont="1" applyBorder="1" applyAlignment="1">
      <alignment vertical="center" wrapText="1"/>
    </xf>
    <xf numFmtId="49" fontId="7" fillId="4" borderId="6" xfId="11" applyNumberFormat="1" applyFont="1" applyFill="1" applyBorder="1" applyAlignment="1">
      <alignment horizontal="center" vertical="center"/>
    </xf>
    <xf numFmtId="49" fontId="7" fillId="4" borderId="23" xfId="11" applyNumberFormat="1" applyFont="1" applyFill="1" applyBorder="1" applyAlignment="1">
      <alignment horizontal="center" vertical="center"/>
    </xf>
    <xf numFmtId="164" fontId="7" fillId="4" borderId="23" xfId="30" applyFont="1" applyFill="1" applyBorder="1" applyAlignment="1">
      <alignment horizontal="center" vertical="center"/>
    </xf>
    <xf numFmtId="0" fontId="7" fillId="0" borderId="22" xfId="0" applyFont="1" applyBorder="1" applyAlignment="1">
      <alignment vertical="center" wrapText="1"/>
    </xf>
    <xf numFmtId="164" fontId="7" fillId="4" borderId="24" xfId="25" applyFont="1" applyFill="1" applyBorder="1" applyAlignment="1">
      <alignment horizontal="center" vertical="center" wrapText="1"/>
    </xf>
    <xf numFmtId="164" fontId="7" fillId="0" borderId="0" xfId="25" applyFont="1" applyBorder="1" applyAlignment="1">
      <alignment horizontal="right" vertical="center"/>
    </xf>
    <xf numFmtId="164" fontId="7" fillId="4" borderId="23" xfId="25" applyFont="1" applyFill="1" applyBorder="1" applyAlignment="1">
      <alignment horizontal="center" vertical="center" wrapText="1"/>
    </xf>
    <xf numFmtId="164" fontId="7" fillId="2" borderId="1" xfId="25" applyFont="1" applyFill="1" applyBorder="1" applyAlignment="1">
      <alignment horizontal="right" vertical="center"/>
    </xf>
    <xf numFmtId="164" fontId="7" fillId="0" borderId="0" xfId="25" applyFont="1" applyFill="1" applyBorder="1" applyAlignment="1">
      <alignment horizontal="right" vertical="center" wrapText="1"/>
    </xf>
    <xf numFmtId="164" fontId="7" fillId="0" borderId="3" xfId="25" applyFont="1" applyFill="1" applyBorder="1" applyAlignment="1">
      <alignment horizontal="right" vertical="center"/>
    </xf>
    <xf numFmtId="0" fontId="5" fillId="0" borderId="1" xfId="11" applyFont="1" applyBorder="1" applyAlignment="1">
      <alignment horizontal="center" vertical="center" wrapText="1"/>
    </xf>
    <xf numFmtId="0" fontId="5" fillId="0" borderId="1" xfId="11" applyFont="1" applyBorder="1" applyAlignment="1">
      <alignment horizontal="left" vertical="center" wrapText="1"/>
    </xf>
    <xf numFmtId="0" fontId="5" fillId="0" borderId="1" xfId="11" applyFont="1" applyBorder="1" applyAlignment="1">
      <alignment horizontal="center" vertical="center"/>
    </xf>
    <xf numFmtId="0" fontId="5" fillId="0" borderId="1" xfId="0" applyFont="1" applyBorder="1" applyAlignment="1">
      <alignment horizontal="center" vertical="center"/>
    </xf>
    <xf numFmtId="0" fontId="5" fillId="0" borderId="1" xfId="174" applyBorder="1" applyAlignment="1">
      <alignment horizontal="center" vertical="center"/>
    </xf>
    <xf numFmtId="0" fontId="5" fillId="0" borderId="1" xfId="174" applyBorder="1" applyAlignment="1">
      <alignment horizontal="center" vertical="center" wrapText="1"/>
    </xf>
    <xf numFmtId="0" fontId="5" fillId="3" borderId="1" xfId="174" applyFill="1" applyBorder="1" applyAlignment="1">
      <alignment horizontal="center" vertical="center"/>
    </xf>
    <xf numFmtId="0" fontId="5" fillId="0" borderId="1" xfId="0" applyFont="1" applyBorder="1" applyAlignment="1">
      <alignment horizontal="center" vertical="center" wrapText="1"/>
    </xf>
    <xf numFmtId="0" fontId="5" fillId="3" borderId="1" xfId="11" applyFont="1" applyFill="1" applyBorder="1" applyAlignment="1">
      <alignment horizontal="center" vertical="center"/>
    </xf>
    <xf numFmtId="49" fontId="5" fillId="0" borderId="1" xfId="0" applyNumberFormat="1" applyFont="1" applyBorder="1" applyAlignment="1">
      <alignment horizontal="center" vertical="center" wrapText="1"/>
    </xf>
    <xf numFmtId="0" fontId="5" fillId="0" borderId="0" xfId="174" applyAlignment="1">
      <alignment vertical="center"/>
    </xf>
    <xf numFmtId="0" fontId="5" fillId="0" borderId="0" xfId="174" applyAlignment="1">
      <alignment horizontal="left" vertical="center"/>
    </xf>
    <xf numFmtId="0" fontId="5" fillId="0" borderId="0" xfId="174" applyAlignment="1">
      <alignment horizontal="center" vertical="center"/>
    </xf>
    <xf numFmtId="164" fontId="5" fillId="0" borderId="0" xfId="175" applyFont="1" applyAlignment="1">
      <alignment horizontal="center" vertical="center"/>
    </xf>
    <xf numFmtId="0" fontId="7" fillId="0" borderId="18" xfId="174" applyFont="1" applyBorder="1" applyAlignment="1">
      <alignment vertical="center"/>
    </xf>
    <xf numFmtId="0" fontId="7" fillId="0" borderId="19" xfId="174" applyFont="1" applyBorder="1" applyAlignment="1">
      <alignment vertical="center"/>
    </xf>
    <xf numFmtId="0" fontId="5" fillId="0" borderId="19" xfId="174" applyBorder="1" applyAlignment="1">
      <alignment horizontal="left" vertical="center"/>
    </xf>
    <xf numFmtId="0" fontId="5" fillId="0" borderId="19" xfId="174" applyBorder="1" applyAlignment="1">
      <alignment horizontal="center" vertical="center"/>
    </xf>
    <xf numFmtId="164" fontId="5" fillId="0" borderId="19" xfId="175" applyFont="1" applyBorder="1" applyAlignment="1">
      <alignment horizontal="center" vertical="center"/>
    </xf>
    <xf numFmtId="0" fontId="5" fillId="0" borderId="19" xfId="174" applyBorder="1" applyAlignment="1">
      <alignment vertical="center"/>
    </xf>
    <xf numFmtId="0" fontId="7" fillId="0" borderId="0" xfId="174" applyFont="1" applyAlignment="1">
      <alignment vertical="center"/>
    </xf>
    <xf numFmtId="164" fontId="7" fillId="0" borderId="0" xfId="175" applyFont="1" applyBorder="1" applyAlignment="1">
      <alignment horizontal="center" vertical="center"/>
    </xf>
    <xf numFmtId="9" fontId="5" fillId="0" borderId="0" xfId="174" applyNumberFormat="1" applyAlignment="1">
      <alignment vertical="center"/>
    </xf>
    <xf numFmtId="0" fontId="7" fillId="0" borderId="9" xfId="174" applyFont="1" applyBorder="1" applyAlignment="1">
      <alignment vertical="center"/>
    </xf>
    <xf numFmtId="0" fontId="7" fillId="0" borderId="10" xfId="174" applyFont="1" applyBorder="1" applyAlignment="1">
      <alignment vertical="center"/>
    </xf>
    <xf numFmtId="0" fontId="5" fillId="0" borderId="10" xfId="174" applyBorder="1" applyAlignment="1">
      <alignment horizontal="left" vertical="center"/>
    </xf>
    <xf numFmtId="0" fontId="5" fillId="0" borderId="10" xfId="174" applyBorder="1" applyAlignment="1">
      <alignment horizontal="center" vertical="center"/>
    </xf>
    <xf numFmtId="164" fontId="7" fillId="0" borderId="10" xfId="175" applyFont="1" applyBorder="1" applyAlignment="1">
      <alignment horizontal="center" vertical="center"/>
    </xf>
    <xf numFmtId="0" fontId="5" fillId="0" borderId="10" xfId="174" applyBorder="1" applyAlignment="1">
      <alignment vertical="center"/>
    </xf>
    <xf numFmtId="0" fontId="5" fillId="0" borderId="0" xfId="174"/>
    <xf numFmtId="0" fontId="5" fillId="5" borderId="12" xfId="174" applyFill="1" applyBorder="1" applyAlignment="1">
      <alignment horizontal="center"/>
    </xf>
    <xf numFmtId="0" fontId="5" fillId="5" borderId="13" xfId="174" applyFill="1" applyBorder="1" applyAlignment="1">
      <alignment horizontal="center"/>
    </xf>
    <xf numFmtId="0" fontId="5" fillId="5" borderId="13" xfId="174" applyFill="1" applyBorder="1" applyAlignment="1">
      <alignment horizontal="right"/>
    </xf>
    <xf numFmtId="0" fontId="5" fillId="0" borderId="14" xfId="174" applyBorder="1"/>
    <xf numFmtId="0" fontId="5" fillId="0" borderId="1" xfId="174" applyBorder="1" applyAlignment="1">
      <alignment horizontal="right"/>
    </xf>
    <xf numFmtId="0" fontId="5" fillId="0" borderId="1" xfId="174" applyBorder="1"/>
    <xf numFmtId="0" fontId="5" fillId="0" borderId="17" xfId="174" applyBorder="1"/>
    <xf numFmtId="0" fontId="5" fillId="0" borderId="14" xfId="174" applyBorder="1" applyAlignment="1">
      <alignment horizontal="center"/>
    </xf>
    <xf numFmtId="164" fontId="0" fillId="0" borderId="1" xfId="175" applyFont="1" applyBorder="1"/>
    <xf numFmtId="10" fontId="0" fillId="0" borderId="1" xfId="176" applyNumberFormat="1" applyFont="1" applyBorder="1"/>
    <xf numFmtId="9" fontId="5" fillId="5" borderId="1" xfId="176" applyFont="1" applyFill="1" applyBorder="1"/>
    <xf numFmtId="164" fontId="5" fillId="0" borderId="1" xfId="174" applyNumberFormat="1" applyBorder="1"/>
    <xf numFmtId="164" fontId="0" fillId="0" borderId="0" xfId="175" applyFont="1"/>
    <xf numFmtId="164" fontId="7" fillId="5" borderId="26" xfId="175" applyFont="1" applyFill="1" applyBorder="1"/>
    <xf numFmtId="10" fontId="5" fillId="4" borderId="21" xfId="174" applyNumberFormat="1" applyFill="1" applyBorder="1"/>
    <xf numFmtId="9" fontId="5" fillId="5" borderId="27" xfId="32" applyFill="1" applyBorder="1"/>
    <xf numFmtId="164" fontId="5" fillId="5" borderId="6" xfId="174" applyNumberFormat="1" applyFill="1" applyBorder="1"/>
    <xf numFmtId="10" fontId="0" fillId="0" borderId="7" xfId="176" applyNumberFormat="1" applyFont="1" applyBorder="1"/>
    <xf numFmtId="0" fontId="7" fillId="0" borderId="1" xfId="174" applyFont="1" applyBorder="1" applyAlignment="1">
      <alignment horizontal="center" vertical="center"/>
    </xf>
    <xf numFmtId="0" fontId="7" fillId="0" borderId="1" xfId="174" applyFont="1" applyBorder="1" applyAlignment="1">
      <alignment vertical="center"/>
    </xf>
    <xf numFmtId="164" fontId="5" fillId="0" borderId="1" xfId="29" applyFont="1" applyFill="1" applyBorder="1" applyAlignment="1">
      <alignment horizontal="right" vertical="center"/>
    </xf>
    <xf numFmtId="164" fontId="5" fillId="0" borderId="1" xfId="29" applyFont="1" applyFill="1" applyBorder="1" applyAlignment="1">
      <alignment vertical="center"/>
    </xf>
    <xf numFmtId="0" fontId="5" fillId="0" borderId="0" xfId="0" applyFont="1" applyAlignment="1">
      <alignment vertical="center"/>
    </xf>
    <xf numFmtId="164" fontId="5" fillId="0" borderId="1" xfId="25" applyFont="1" applyBorder="1" applyAlignment="1">
      <alignment horizontal="right" vertical="center"/>
    </xf>
    <xf numFmtId="0" fontId="7" fillId="3" borderId="1" xfId="174" applyFont="1" applyFill="1" applyBorder="1" applyAlignment="1">
      <alignment horizontal="center" vertical="center"/>
    </xf>
    <xf numFmtId="0" fontId="5" fillId="3" borderId="1" xfId="174" applyFill="1" applyBorder="1" applyAlignment="1">
      <alignment vertical="center"/>
    </xf>
    <xf numFmtId="0" fontId="5" fillId="3" borderId="0" xfId="174" applyFill="1" applyAlignment="1">
      <alignment vertical="center"/>
    </xf>
    <xf numFmtId="0" fontId="5" fillId="0" borderId="2" xfId="0" applyFont="1" applyBorder="1" applyAlignment="1">
      <alignment horizontal="center" vertical="center" wrapText="1"/>
    </xf>
    <xf numFmtId="0" fontId="5" fillId="3" borderId="1" xfId="174" applyFill="1" applyBorder="1" applyAlignment="1">
      <alignment horizontal="center" vertical="center" wrapText="1"/>
    </xf>
    <xf numFmtId="164" fontId="5" fillId="3" borderId="1" xfId="29" applyFont="1" applyFill="1" applyBorder="1" applyAlignment="1">
      <alignment vertical="center"/>
    </xf>
    <xf numFmtId="0" fontId="0" fillId="0" borderId="19" xfId="0" applyBorder="1"/>
    <xf numFmtId="0" fontId="0" fillId="0" borderId="20" xfId="0" applyBorder="1"/>
    <xf numFmtId="43" fontId="5" fillId="0" borderId="1" xfId="174" applyNumberFormat="1" applyBorder="1"/>
    <xf numFmtId="0" fontId="5" fillId="0" borderId="15" xfId="174" applyBorder="1" applyAlignment="1">
      <alignment horizontal="center"/>
    </xf>
    <xf numFmtId="164" fontId="0" fillId="0" borderId="16" xfId="175" applyFont="1" applyBorder="1"/>
    <xf numFmtId="10" fontId="0" fillId="0" borderId="16" xfId="176" applyNumberFormat="1" applyFont="1" applyBorder="1"/>
    <xf numFmtId="0" fontId="5" fillId="0" borderId="1" xfId="174" applyBorder="1" applyAlignment="1">
      <alignment horizontal="left" vertical="center" wrapText="1"/>
    </xf>
    <xf numFmtId="164" fontId="5" fillId="0" borderId="0" xfId="25" applyFont="1" applyAlignment="1">
      <alignment horizontal="right" vertical="center"/>
    </xf>
    <xf numFmtId="0" fontId="5" fillId="0" borderId="0" xfId="11" applyFont="1" applyAlignment="1">
      <alignment horizontal="center" vertical="center"/>
    </xf>
    <xf numFmtId="0" fontId="5" fillId="0" borderId="0" xfId="0" applyFont="1" applyAlignment="1">
      <alignment horizontal="center" vertical="center"/>
    </xf>
    <xf numFmtId="0" fontId="7" fillId="2" borderId="1" xfId="174" applyFont="1" applyFill="1" applyBorder="1" applyAlignment="1">
      <alignment vertical="center"/>
    </xf>
    <xf numFmtId="0" fontId="5" fillId="0" borderId="1" xfId="0" applyFont="1" applyBorder="1" applyAlignment="1">
      <alignment horizontal="left" vertical="center" wrapText="1"/>
    </xf>
    <xf numFmtId="164" fontId="5" fillId="0" borderId="1" xfId="25" quotePrefix="1" applyFont="1" applyFill="1" applyBorder="1" applyAlignment="1">
      <alignment horizontal="right" vertical="center"/>
    </xf>
    <xf numFmtId="0" fontId="5" fillId="0" borderId="1" xfId="174" applyBorder="1" applyAlignment="1">
      <alignment vertical="center" wrapText="1"/>
    </xf>
    <xf numFmtId="0" fontId="5" fillId="0" borderId="2" xfId="0" applyFont="1" applyBorder="1" applyAlignment="1">
      <alignment horizontal="center" vertical="center"/>
    </xf>
    <xf numFmtId="0" fontId="5" fillId="0" borderId="2" xfId="0" applyFont="1" applyBorder="1" applyAlignment="1">
      <alignment horizontal="left" vertical="center" wrapText="1"/>
    </xf>
    <xf numFmtId="0" fontId="5" fillId="0" borderId="1" xfId="11" applyFont="1" applyBorder="1" applyAlignment="1">
      <alignment vertical="center"/>
    </xf>
    <xf numFmtId="0" fontId="5" fillId="0" borderId="0" xfId="0" applyFont="1" applyAlignment="1">
      <alignment horizontal="left" vertical="center" wrapText="1"/>
    </xf>
    <xf numFmtId="164" fontId="5" fillId="0" borderId="0" xfId="25" applyFont="1" applyBorder="1" applyAlignment="1">
      <alignment horizontal="right" vertical="center"/>
    </xf>
    <xf numFmtId="164" fontId="5" fillId="0" borderId="1" xfId="30" applyFont="1" applyFill="1" applyBorder="1" applyAlignment="1">
      <alignment vertical="center"/>
    </xf>
    <xf numFmtId="164" fontId="5" fillId="0" borderId="1" xfId="25" applyFont="1" applyFill="1" applyBorder="1" applyAlignment="1">
      <alignment horizontal="right" vertical="center"/>
    </xf>
    <xf numFmtId="164" fontId="5" fillId="0" borderId="1" xfId="30" applyFont="1" applyBorder="1" applyAlignment="1">
      <alignment horizontal="right" vertical="center"/>
    </xf>
    <xf numFmtId="43" fontId="5" fillId="0" borderId="0" xfId="0" applyNumberFormat="1" applyFont="1" applyAlignment="1">
      <alignment vertical="center"/>
    </xf>
    <xf numFmtId="0" fontId="5" fillId="0" borderId="1" xfId="11" applyFont="1" applyBorder="1" applyAlignment="1">
      <alignment vertical="center" wrapText="1"/>
    </xf>
    <xf numFmtId="0" fontId="5" fillId="0" borderId="3" xfId="0" applyFont="1" applyBorder="1" applyAlignment="1">
      <alignment horizontal="center" vertical="center" wrapText="1"/>
    </xf>
    <xf numFmtId="0" fontId="5" fillId="0" borderId="3" xfId="0" applyFont="1" applyBorder="1" applyAlignment="1">
      <alignment horizontal="left" vertical="center" wrapText="1"/>
    </xf>
    <xf numFmtId="0" fontId="5" fillId="0" borderId="3" xfId="0" applyFont="1" applyBorder="1" applyAlignment="1">
      <alignment horizontal="center" vertical="center"/>
    </xf>
    <xf numFmtId="2" fontId="5" fillId="0" borderId="1" xfId="11" applyNumberFormat="1" applyFont="1" applyBorder="1" applyAlignment="1">
      <alignment horizontal="center" vertical="center" wrapText="1"/>
    </xf>
    <xf numFmtId="0" fontId="5" fillId="0" borderId="2" xfId="11" applyFont="1" applyBorder="1" applyAlignment="1">
      <alignment horizontal="center" vertical="center" wrapText="1"/>
    </xf>
    <xf numFmtId="0" fontId="5" fillId="0" borderId="2" xfId="11" applyFont="1" applyBorder="1" applyAlignment="1">
      <alignment horizontal="left" vertical="center" wrapText="1"/>
    </xf>
    <xf numFmtId="0" fontId="5" fillId="3" borderId="3" xfId="11" applyFont="1" applyFill="1" applyBorder="1" applyAlignment="1">
      <alignment horizontal="center" vertical="center" wrapText="1"/>
    </xf>
    <xf numFmtId="0" fontId="7" fillId="3" borderId="1" xfId="174" applyFont="1" applyFill="1" applyBorder="1" applyAlignment="1">
      <alignment vertical="center"/>
    </xf>
    <xf numFmtId="0" fontId="5" fillId="3" borderId="1" xfId="11" applyFont="1" applyFill="1" applyBorder="1" applyAlignment="1">
      <alignment vertical="center" wrapText="1"/>
    </xf>
    <xf numFmtId="164" fontId="5" fillId="0" borderId="0" xfId="30" applyFont="1" applyBorder="1" applyAlignment="1">
      <alignment horizontal="right" vertical="center"/>
    </xf>
    <xf numFmtId="0" fontId="7" fillId="0" borderId="3" xfId="174" applyFont="1" applyBorder="1" applyAlignment="1">
      <alignment vertical="center"/>
    </xf>
    <xf numFmtId="0" fontId="5" fillId="3" borderId="1" xfId="11" applyFont="1" applyFill="1" applyBorder="1" applyAlignment="1">
      <alignment horizontal="center" vertical="center" wrapText="1"/>
    </xf>
    <xf numFmtId="0" fontId="7" fillId="0" borderId="1" xfId="174" applyFont="1" applyBorder="1" applyAlignment="1">
      <alignment horizontal="left" vertical="center" wrapText="1"/>
    </xf>
    <xf numFmtId="0" fontId="5" fillId="0" borderId="0" xfId="0" applyFont="1" applyAlignment="1">
      <alignment vertical="center" wrapText="1"/>
    </xf>
    <xf numFmtId="164" fontId="5" fillId="0" borderId="0" xfId="25" applyFont="1" applyBorder="1" applyAlignment="1">
      <alignment horizontal="right" vertical="center" wrapText="1"/>
    </xf>
    <xf numFmtId="164" fontId="5" fillId="0" borderId="0" xfId="30" applyFont="1" applyAlignment="1">
      <alignment horizontal="right" vertical="center"/>
    </xf>
    <xf numFmtId="0" fontId="5" fillId="0" borderId="22" xfId="11" applyFont="1" applyBorder="1" applyAlignment="1">
      <alignment horizontal="left" vertical="center" wrapText="1"/>
    </xf>
    <xf numFmtId="164" fontId="5" fillId="0" borderId="1" xfId="25" applyFont="1" applyFill="1" applyBorder="1" applyAlignment="1">
      <alignment vertical="center" wrapText="1"/>
    </xf>
    <xf numFmtId="43" fontId="5" fillId="0" borderId="16" xfId="174" applyNumberFormat="1" applyBorder="1"/>
    <xf numFmtId="164" fontId="0" fillId="0" borderId="0" xfId="0" applyNumberFormat="1"/>
    <xf numFmtId="0" fontId="5" fillId="0" borderId="0" xfId="0" applyFont="1" applyAlignment="1">
      <alignment horizontal="center" vertical="center" wrapText="1"/>
    </xf>
    <xf numFmtId="0" fontId="7" fillId="0" borderId="30" xfId="0" applyFont="1" applyBorder="1" applyAlignment="1">
      <alignment vertical="center" wrapText="1"/>
    </xf>
    <xf numFmtId="0" fontId="7" fillId="0" borderId="30" xfId="0" applyFont="1" applyBorder="1" applyAlignment="1">
      <alignment horizontal="right" vertical="center"/>
    </xf>
    <xf numFmtId="164" fontId="7" fillId="0" borderId="30" xfId="25" applyFont="1" applyFill="1" applyBorder="1" applyAlignment="1">
      <alignment horizontal="right" vertical="center" wrapText="1"/>
    </xf>
    <xf numFmtId="0" fontId="7" fillId="2" borderId="14" xfId="11" applyFont="1" applyFill="1" applyBorder="1" applyAlignment="1">
      <alignment horizontal="center" vertical="center"/>
    </xf>
    <xf numFmtId="164" fontId="7" fillId="2" borderId="17" xfId="25" applyFont="1" applyFill="1" applyBorder="1" applyAlignment="1">
      <alignment vertical="center"/>
    </xf>
    <xf numFmtId="0" fontId="5" fillId="0" borderId="14" xfId="0" applyFont="1" applyBorder="1" applyAlignment="1">
      <alignment horizontal="center" vertical="center" wrapText="1"/>
    </xf>
    <xf numFmtId="164" fontId="5" fillId="0" borderId="17" xfId="25" applyFont="1" applyBorder="1" applyAlignment="1">
      <alignment horizontal="right" vertical="center"/>
    </xf>
    <xf numFmtId="164" fontId="7" fillId="4" borderId="36" xfId="25" applyFont="1" applyFill="1" applyBorder="1" applyAlignment="1">
      <alignment vertical="center" wrapText="1"/>
    </xf>
    <xf numFmtId="164" fontId="7" fillId="4" borderId="24" xfId="25" applyFont="1" applyFill="1" applyBorder="1" applyAlignment="1">
      <alignment horizontal="right" vertical="center"/>
    </xf>
    <xf numFmtId="0" fontId="7" fillId="0" borderId="18" xfId="11" applyFont="1" applyBorder="1" applyAlignment="1">
      <alignment horizontal="center" vertical="center" wrapText="1"/>
    </xf>
    <xf numFmtId="0" fontId="7" fillId="0" borderId="19" xfId="11" applyFont="1" applyBorder="1" applyAlignment="1">
      <alignment horizontal="center" vertical="center" wrapText="1"/>
    </xf>
    <xf numFmtId="164" fontId="7" fillId="0" borderId="19" xfId="25" applyFont="1" applyFill="1" applyBorder="1" applyAlignment="1">
      <alignment horizontal="center" vertical="center" wrapText="1"/>
    </xf>
    <xf numFmtId="164" fontId="7" fillId="0" borderId="20" xfId="25" applyFont="1" applyFill="1" applyBorder="1" applyAlignment="1">
      <alignment horizontal="center" vertical="center" wrapText="1"/>
    </xf>
    <xf numFmtId="164" fontId="7" fillId="0" borderId="7" xfId="29" applyFont="1" applyFill="1" applyBorder="1" applyAlignment="1">
      <alignment vertical="center"/>
    </xf>
    <xf numFmtId="164" fontId="5" fillId="0" borderId="0" xfId="29" applyFont="1" applyFill="1" applyBorder="1" applyAlignment="1">
      <alignment vertical="center"/>
    </xf>
    <xf numFmtId="164" fontId="5" fillId="0" borderId="0" xfId="25" applyFont="1" applyFill="1" applyBorder="1" applyAlignment="1">
      <alignment vertical="center"/>
    </xf>
    <xf numFmtId="164" fontId="5" fillId="0" borderId="8" xfId="25" applyFont="1" applyFill="1" applyBorder="1" applyAlignment="1">
      <alignment vertical="center"/>
    </xf>
    <xf numFmtId="164" fontId="5" fillId="0" borderId="0" xfId="30" applyFont="1" applyFill="1" applyBorder="1" applyAlignment="1">
      <alignment horizontal="left" vertical="center"/>
    </xf>
    <xf numFmtId="164" fontId="5" fillId="0" borderId="8" xfId="25" applyFont="1" applyBorder="1" applyAlignment="1">
      <alignment horizontal="right" vertical="center"/>
    </xf>
    <xf numFmtId="164" fontId="5" fillId="0" borderId="9" xfId="29" applyFont="1" applyFill="1" applyBorder="1" applyAlignment="1">
      <alignment vertical="center"/>
    </xf>
    <xf numFmtId="164" fontId="5" fillId="0" borderId="10" xfId="29" applyFont="1" applyFill="1" applyBorder="1" applyAlignment="1">
      <alignment vertical="center"/>
    </xf>
    <xf numFmtId="164" fontId="5" fillId="0" borderId="10" xfId="25" applyFont="1" applyFill="1" applyBorder="1" applyAlignment="1">
      <alignment vertical="center"/>
    </xf>
    <xf numFmtId="164" fontId="5" fillId="0" borderId="11" xfId="25" applyFont="1" applyFill="1" applyBorder="1" applyAlignment="1">
      <alignment vertical="center"/>
    </xf>
    <xf numFmtId="0" fontId="5" fillId="0" borderId="14" xfId="0" applyFont="1" applyBorder="1" applyAlignment="1">
      <alignment horizontal="center" vertical="center"/>
    </xf>
    <xf numFmtId="0" fontId="7" fillId="0" borderId="38" xfId="0" applyFont="1" applyBorder="1" applyAlignment="1">
      <alignment vertical="center" wrapText="1"/>
    </xf>
    <xf numFmtId="164" fontId="7" fillId="0" borderId="17" xfId="25" applyFont="1" applyFill="1" applyBorder="1" applyAlignment="1">
      <alignment vertical="center" wrapText="1"/>
    </xf>
    <xf numFmtId="0" fontId="7" fillId="0" borderId="14" xfId="11" applyFont="1" applyBorder="1" applyAlignment="1">
      <alignment horizontal="center" vertical="center"/>
    </xf>
    <xf numFmtId="0" fontId="5" fillId="0" borderId="14" xfId="11" applyFont="1" applyBorder="1" applyAlignment="1">
      <alignment horizontal="center" vertical="center"/>
    </xf>
    <xf numFmtId="0" fontId="5" fillId="0" borderId="39"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14" xfId="0" applyFont="1" applyBorder="1" applyAlignment="1">
      <alignment horizontal="center" vertical="center"/>
    </xf>
    <xf numFmtId="0" fontId="7" fillId="0" borderId="14" xfId="0" applyFont="1" applyBorder="1" applyAlignment="1">
      <alignment horizontal="center" vertical="center" wrapText="1"/>
    </xf>
    <xf numFmtId="0" fontId="7" fillId="3" borderId="14" xfId="174" applyFont="1" applyFill="1" applyBorder="1" applyAlignment="1">
      <alignment horizontal="center" vertical="center"/>
    </xf>
    <xf numFmtId="164" fontId="5" fillId="0" borderId="17" xfId="29" applyFont="1" applyFill="1" applyBorder="1" applyAlignment="1">
      <alignment vertical="center"/>
    </xf>
    <xf numFmtId="0" fontId="5" fillId="0" borderId="14" xfId="11" applyFont="1" applyBorder="1" applyAlignment="1">
      <alignment horizontal="center" vertical="center" wrapText="1"/>
    </xf>
    <xf numFmtId="164" fontId="5" fillId="0" borderId="17" xfId="25" applyFont="1" applyFill="1" applyBorder="1" applyAlignment="1">
      <alignment horizontal="right" vertical="center"/>
    </xf>
    <xf numFmtId="0" fontId="7" fillId="0" borderId="14" xfId="174" applyFont="1" applyBorder="1" applyAlignment="1">
      <alignment horizontal="center" vertical="center"/>
    </xf>
    <xf numFmtId="164" fontId="7" fillId="4" borderId="17" xfId="25" applyFont="1" applyFill="1" applyBorder="1" applyAlignment="1">
      <alignment horizontal="right" vertical="center"/>
    </xf>
    <xf numFmtId="0" fontId="7" fillId="0" borderId="40" xfId="0" applyFont="1" applyBorder="1" applyAlignment="1">
      <alignment vertical="center" wrapText="1"/>
    </xf>
    <xf numFmtId="164" fontId="7" fillId="0" borderId="41" xfId="25" applyFont="1" applyFill="1" applyBorder="1" applyAlignment="1">
      <alignment vertical="center" wrapText="1"/>
    </xf>
    <xf numFmtId="0" fontId="5" fillId="0" borderId="7" xfId="0" applyFont="1" applyBorder="1" applyAlignment="1">
      <alignment horizontal="center" vertical="center" wrapText="1"/>
    </xf>
    <xf numFmtId="0" fontId="7" fillId="0" borderId="0" xfId="0" applyFont="1" applyAlignment="1">
      <alignment horizontal="right" vertical="center" wrapText="1"/>
    </xf>
    <xf numFmtId="164" fontId="7" fillId="0" borderId="8" xfId="25" applyFont="1" applyBorder="1" applyAlignment="1">
      <alignment horizontal="right" vertical="center"/>
    </xf>
    <xf numFmtId="0" fontId="5" fillId="0" borderId="28" xfId="0" applyFont="1" applyBorder="1" applyAlignment="1">
      <alignment horizontal="center" vertical="center"/>
    </xf>
    <xf numFmtId="0" fontId="5" fillId="0" borderId="1" xfId="174" applyBorder="1" applyAlignment="1">
      <alignment vertical="center"/>
    </xf>
    <xf numFmtId="0" fontId="5" fillId="0" borderId="1" xfId="0" applyFont="1" applyBorder="1" applyAlignment="1">
      <alignment horizontal="left" vertical="center"/>
    </xf>
    <xf numFmtId="0" fontId="5" fillId="0" borderId="22" xfId="174" applyBorder="1" applyAlignment="1">
      <alignment horizontal="left" vertical="center" wrapText="1"/>
    </xf>
    <xf numFmtId="179" fontId="7" fillId="0" borderId="8" xfId="174" applyNumberFormat="1" applyFont="1" applyBorder="1" applyAlignment="1">
      <alignment horizontal="center" vertical="center"/>
    </xf>
    <xf numFmtId="10" fontId="0" fillId="0" borderId="44" xfId="176" applyNumberFormat="1" applyFont="1" applyBorder="1"/>
    <xf numFmtId="10" fontId="5" fillId="4" borderId="43" xfId="174" applyNumberFormat="1" applyFill="1" applyBorder="1"/>
    <xf numFmtId="0" fontId="5" fillId="5" borderId="45" xfId="174" applyFill="1" applyBorder="1" applyAlignment="1">
      <alignment horizontal="center"/>
    </xf>
    <xf numFmtId="164" fontId="5" fillId="0" borderId="17" xfId="174" applyNumberFormat="1" applyBorder="1"/>
    <xf numFmtId="43" fontId="5" fillId="0" borderId="17" xfId="174" applyNumberFormat="1" applyBorder="1"/>
    <xf numFmtId="43" fontId="5" fillId="0" borderId="36" xfId="174" applyNumberFormat="1" applyBorder="1"/>
    <xf numFmtId="0" fontId="7" fillId="0" borderId="7" xfId="174" applyFont="1" applyBorder="1" applyAlignment="1">
      <alignment vertical="center" wrapText="1"/>
    </xf>
    <xf numFmtId="0" fontId="35" fillId="0" borderId="1" xfId="174" applyFont="1" applyBorder="1" applyAlignment="1">
      <alignment horizontal="center" vertical="center"/>
    </xf>
    <xf numFmtId="0" fontId="5" fillId="0" borderId="14" xfId="174" applyBorder="1" applyAlignment="1">
      <alignment horizontal="center" vertical="center"/>
    </xf>
    <xf numFmtId="0" fontId="5" fillId="0" borderId="16" xfId="174" applyBorder="1"/>
    <xf numFmtId="0" fontId="11" fillId="0" borderId="18" xfId="11" applyFont="1" applyBorder="1" applyAlignment="1">
      <alignment horizontal="center" vertical="center" wrapText="1"/>
    </xf>
    <xf numFmtId="0" fontId="11" fillId="0" borderId="19" xfId="11" applyFont="1" applyBorder="1" applyAlignment="1">
      <alignment horizontal="center" vertical="center" wrapText="1"/>
    </xf>
    <xf numFmtId="0" fontId="11" fillId="0" borderId="20" xfId="11" applyFont="1" applyBorder="1" applyAlignment="1">
      <alignment horizontal="center" vertical="center" wrapText="1"/>
    </xf>
    <xf numFmtId="0" fontId="11" fillId="0" borderId="7" xfId="11" applyFont="1" applyBorder="1" applyAlignment="1">
      <alignment horizontal="center" vertical="center" wrapText="1"/>
    </xf>
    <xf numFmtId="0" fontId="11" fillId="0" borderId="0" xfId="11" applyFont="1" applyAlignment="1">
      <alignment horizontal="center" vertical="center" wrapText="1"/>
    </xf>
    <xf numFmtId="0" fontId="11" fillId="0" borderId="8" xfId="11" applyFont="1" applyBorder="1" applyAlignment="1">
      <alignment horizontal="center" vertical="center" wrapText="1"/>
    </xf>
    <xf numFmtId="0" fontId="11" fillId="0" borderId="9" xfId="11" applyFont="1" applyBorder="1" applyAlignment="1">
      <alignment horizontal="center" vertical="center" wrapText="1"/>
    </xf>
    <xf numFmtId="0" fontId="11" fillId="0" borderId="10" xfId="11" applyFont="1" applyBorder="1" applyAlignment="1">
      <alignment horizontal="center" vertical="center" wrapText="1"/>
    </xf>
    <xf numFmtId="0" fontId="11" fillId="0" borderId="11" xfId="11" applyFont="1" applyBorder="1" applyAlignment="1">
      <alignment horizontal="center" vertical="center" wrapText="1"/>
    </xf>
    <xf numFmtId="0" fontId="5" fillId="0" borderId="0" xfId="0" applyFont="1" applyAlignment="1">
      <alignment horizontal="center" vertical="center" wrapText="1"/>
    </xf>
    <xf numFmtId="164" fontId="34" fillId="0" borderId="0" xfId="29" applyFont="1" applyFill="1" applyBorder="1" applyAlignment="1">
      <alignment horizontal="center" vertical="center"/>
    </xf>
    <xf numFmtId="0" fontId="33" fillId="0" borderId="31" xfId="0" applyFont="1" applyBorder="1" applyAlignment="1">
      <alignment horizontal="center" vertical="center"/>
    </xf>
    <xf numFmtId="0" fontId="33" fillId="0" borderId="29" xfId="0" applyFont="1" applyBorder="1" applyAlignment="1">
      <alignment horizontal="center" vertical="center"/>
    </xf>
    <xf numFmtId="0" fontId="33" fillId="0" borderId="32" xfId="0" applyFont="1" applyBorder="1" applyAlignment="1">
      <alignment horizontal="center" vertical="center"/>
    </xf>
    <xf numFmtId="0" fontId="7" fillId="0" borderId="22" xfId="0" applyFont="1" applyBorder="1" applyAlignment="1">
      <alignment horizontal="right" vertical="center"/>
    </xf>
    <xf numFmtId="0" fontId="7" fillId="0" borderId="25" xfId="0" applyFont="1" applyBorder="1" applyAlignment="1">
      <alignment horizontal="right" vertical="center"/>
    </xf>
    <xf numFmtId="0" fontId="7" fillId="0" borderId="42" xfId="11" applyFont="1" applyBorder="1" applyAlignment="1">
      <alignment horizontal="center" vertical="center" wrapText="1"/>
    </xf>
    <xf numFmtId="0" fontId="7" fillId="0" borderId="0" xfId="11" applyFont="1" applyAlignment="1">
      <alignment horizontal="center" vertical="center" wrapText="1"/>
    </xf>
    <xf numFmtId="0" fontId="7" fillId="4" borderId="33" xfId="0" applyFont="1" applyFill="1" applyBorder="1" applyAlignment="1">
      <alignment horizontal="right" vertical="center"/>
    </xf>
    <xf numFmtId="0" fontId="7" fillId="4" borderId="34" xfId="0" applyFont="1" applyFill="1" applyBorder="1" applyAlignment="1">
      <alignment horizontal="right" vertical="center"/>
    </xf>
    <xf numFmtId="0" fontId="7" fillId="4" borderId="35" xfId="0" applyFont="1" applyFill="1" applyBorder="1" applyAlignment="1">
      <alignment horizontal="right" vertical="center"/>
    </xf>
    <xf numFmtId="0" fontId="7" fillId="4" borderId="21" xfId="0" applyFont="1" applyFill="1" applyBorder="1" applyAlignment="1">
      <alignment horizontal="right" vertical="center"/>
    </xf>
    <xf numFmtId="0" fontId="7" fillId="4" borderId="37" xfId="0" applyFont="1" applyFill="1" applyBorder="1" applyAlignment="1">
      <alignment horizontal="right" vertical="center"/>
    </xf>
    <xf numFmtId="0" fontId="7" fillId="4" borderId="26" xfId="0" applyFont="1" applyFill="1" applyBorder="1" applyAlignment="1">
      <alignment horizontal="right" vertical="center"/>
    </xf>
    <xf numFmtId="0" fontId="7" fillId="4" borderId="38" xfId="0" applyFont="1" applyFill="1" applyBorder="1" applyAlignment="1">
      <alignment horizontal="right" vertical="center"/>
    </xf>
    <xf numFmtId="0" fontId="7" fillId="4" borderId="22" xfId="0" applyFont="1" applyFill="1" applyBorder="1" applyAlignment="1">
      <alignment horizontal="right" vertical="center"/>
    </xf>
    <xf numFmtId="0" fontId="7" fillId="4" borderId="25" xfId="0" applyFont="1" applyFill="1" applyBorder="1" applyAlignment="1">
      <alignment horizontal="right" vertical="center"/>
    </xf>
    <xf numFmtId="0" fontId="5" fillId="5" borderId="21" xfId="174" applyFill="1" applyBorder="1" applyAlignment="1">
      <alignment horizontal="center"/>
    </xf>
    <xf numFmtId="0" fontId="5" fillId="5" borderId="5" xfId="174" applyFill="1" applyBorder="1" applyAlignment="1">
      <alignment horizontal="center"/>
    </xf>
    <xf numFmtId="0" fontId="7" fillId="0" borderId="21" xfId="174" applyFont="1" applyBorder="1" applyAlignment="1">
      <alignment horizontal="center" vertical="center"/>
    </xf>
    <xf numFmtId="0" fontId="7" fillId="0" borderId="37" xfId="174" applyFont="1" applyBorder="1" applyAlignment="1">
      <alignment horizontal="center" vertical="center"/>
    </xf>
    <xf numFmtId="0" fontId="7" fillId="0" borderId="5" xfId="174" applyFont="1" applyBorder="1" applyAlignment="1">
      <alignment horizontal="center" vertical="center"/>
    </xf>
    <xf numFmtId="0" fontId="7" fillId="0" borderId="18" xfId="174" applyFont="1" applyBorder="1" applyAlignment="1">
      <alignment horizontal="center" vertical="center"/>
    </xf>
    <xf numFmtId="0" fontId="7" fillId="0" borderId="19" xfId="174" applyFont="1" applyBorder="1" applyAlignment="1">
      <alignment horizontal="center" vertical="center"/>
    </xf>
    <xf numFmtId="0" fontId="7" fillId="0" borderId="20" xfId="174" applyFont="1" applyBorder="1" applyAlignment="1">
      <alignment horizontal="center" vertical="center"/>
    </xf>
    <xf numFmtId="0" fontId="7" fillId="0" borderId="9" xfId="174" applyFont="1" applyBorder="1" applyAlignment="1">
      <alignment horizontal="center" vertical="center"/>
    </xf>
    <xf numFmtId="0" fontId="7" fillId="0" borderId="10" xfId="174" applyFont="1" applyBorder="1" applyAlignment="1">
      <alignment horizontal="center" vertical="center"/>
    </xf>
    <xf numFmtId="0" fontId="7" fillId="0" borderId="11" xfId="174" applyFont="1" applyBorder="1" applyAlignment="1">
      <alignment horizontal="center" vertical="center"/>
    </xf>
  </cellXfs>
  <cellStyles count="301">
    <cellStyle name="_x000d__x000a_JournalTemplate=C:\COMFO\CTALK\JOURSTD.TPL_x000d__x000a_LbStateAddress=3 3 0 251 1 89 2 311_x000d__x000a_LbStateJou" xfId="78" xr:uid="{00000000-0005-0000-0000-000000000000}"/>
    <cellStyle name="20% - Ênfase1 100" xfId="1" xr:uid="{00000000-0005-0000-0000-000001000000}"/>
    <cellStyle name="60% - Ênfase6 37" xfId="2" xr:uid="{00000000-0005-0000-0000-000002000000}"/>
    <cellStyle name="Comma_Arauco Piping list" xfId="79" xr:uid="{00000000-0005-0000-0000-000003000000}"/>
    <cellStyle name="Comma0" xfId="80" xr:uid="{00000000-0005-0000-0000-000004000000}"/>
    <cellStyle name="CORES" xfId="81" xr:uid="{00000000-0005-0000-0000-000005000000}"/>
    <cellStyle name="Currency [0]_Arauco Piping list" xfId="82" xr:uid="{00000000-0005-0000-0000-000006000000}"/>
    <cellStyle name="Currency_Arauco Piping list" xfId="83" xr:uid="{00000000-0005-0000-0000-000007000000}"/>
    <cellStyle name="Currency0" xfId="84" xr:uid="{00000000-0005-0000-0000-000008000000}"/>
    <cellStyle name="Data" xfId="85" xr:uid="{00000000-0005-0000-0000-000009000000}"/>
    <cellStyle name="Date" xfId="86" xr:uid="{00000000-0005-0000-0000-00000A000000}"/>
    <cellStyle name="Excel Built-in Excel Built-in Excel Built-in Excel Built-in Excel Built-in Excel Built-in Excel Built-in Excel Built-in Separador de milhares 4" xfId="3" xr:uid="{00000000-0005-0000-0000-00000B000000}"/>
    <cellStyle name="Excel Built-in Excel Built-in Excel Built-in Excel Built-in Excel Built-in Excel Built-in Excel Built-in Separador de milhares 4" xfId="4" xr:uid="{00000000-0005-0000-0000-00000C000000}"/>
    <cellStyle name="Excel Built-in Normal" xfId="5" xr:uid="{00000000-0005-0000-0000-00000D000000}"/>
    <cellStyle name="Excel Built-in Normal 1" xfId="6" xr:uid="{00000000-0005-0000-0000-00000E000000}"/>
    <cellStyle name="Excel Built-in Normal 2" xfId="7" xr:uid="{00000000-0005-0000-0000-00000F000000}"/>
    <cellStyle name="Excel Built-in Normal 3" xfId="87" xr:uid="{00000000-0005-0000-0000-000010000000}"/>
    <cellStyle name="Excel_BuiltIn_Comma" xfId="8" xr:uid="{00000000-0005-0000-0000-000011000000}"/>
    <cellStyle name="Fixed" xfId="88" xr:uid="{00000000-0005-0000-0000-000012000000}"/>
    <cellStyle name="Fixo" xfId="89" xr:uid="{00000000-0005-0000-0000-000013000000}"/>
    <cellStyle name="Followed Hyperlink" xfId="90" xr:uid="{00000000-0005-0000-0000-000014000000}"/>
    <cellStyle name="Grey" xfId="91" xr:uid="{00000000-0005-0000-0000-000015000000}"/>
    <cellStyle name="Heading" xfId="9" xr:uid="{00000000-0005-0000-0000-000016000000}"/>
    <cellStyle name="Heading 1" xfId="92" xr:uid="{00000000-0005-0000-0000-000017000000}"/>
    <cellStyle name="Heading 2" xfId="93" xr:uid="{00000000-0005-0000-0000-000018000000}"/>
    <cellStyle name="Heading1" xfId="10" xr:uid="{00000000-0005-0000-0000-000019000000}"/>
    <cellStyle name="Hiperlink 2" xfId="94" xr:uid="{00000000-0005-0000-0000-00001A000000}"/>
    <cellStyle name="Indefinido" xfId="95" xr:uid="{00000000-0005-0000-0000-00001B000000}"/>
    <cellStyle name="Input [yellow]" xfId="96" xr:uid="{00000000-0005-0000-0000-00001C000000}"/>
    <cellStyle name="material" xfId="97" xr:uid="{00000000-0005-0000-0000-00001D000000}"/>
    <cellStyle name="material 2" xfId="191" xr:uid="{00000000-0005-0000-0000-00001E000000}"/>
    <cellStyle name="MINIPG" xfId="98" xr:uid="{00000000-0005-0000-0000-00001F000000}"/>
    <cellStyle name="Moeda 2" xfId="99" xr:uid="{00000000-0005-0000-0000-000020000000}"/>
    <cellStyle name="Normal" xfId="0" builtinId="0"/>
    <cellStyle name="Normal - Style1" xfId="100" xr:uid="{00000000-0005-0000-0000-000022000000}"/>
    <cellStyle name="Normal 10" xfId="101" xr:uid="{00000000-0005-0000-0000-000023000000}"/>
    <cellStyle name="Normal 10 2" xfId="184" xr:uid="{00000000-0005-0000-0000-000024000000}"/>
    <cellStyle name="Normal 11" xfId="102" xr:uid="{00000000-0005-0000-0000-000025000000}"/>
    <cellStyle name="Normal 11 2" xfId="189" xr:uid="{00000000-0005-0000-0000-000026000000}"/>
    <cellStyle name="Normal 12" xfId="103" xr:uid="{00000000-0005-0000-0000-000027000000}"/>
    <cellStyle name="Normal 12 2" xfId="192" xr:uid="{00000000-0005-0000-0000-000028000000}"/>
    <cellStyle name="Normal 13" xfId="104" xr:uid="{00000000-0005-0000-0000-000029000000}"/>
    <cellStyle name="Normal 13 2" xfId="105" xr:uid="{00000000-0005-0000-0000-00002A000000}"/>
    <cellStyle name="Normal 13 2 2" xfId="193" xr:uid="{00000000-0005-0000-0000-00002B000000}"/>
    <cellStyle name="Normal 13 3" xfId="106" xr:uid="{00000000-0005-0000-0000-00002C000000}"/>
    <cellStyle name="Normal 13 3 2" xfId="194" xr:uid="{00000000-0005-0000-0000-00002D000000}"/>
    <cellStyle name="Normal 13 4" xfId="182" xr:uid="{00000000-0005-0000-0000-00002E000000}"/>
    <cellStyle name="Normal 13 5" xfId="195" xr:uid="{00000000-0005-0000-0000-00002F000000}"/>
    <cellStyle name="Normal 14" xfId="107" xr:uid="{00000000-0005-0000-0000-000030000000}"/>
    <cellStyle name="Normal 14 2" xfId="108" xr:uid="{00000000-0005-0000-0000-000031000000}"/>
    <cellStyle name="Normal 14 2 2" xfId="196" xr:uid="{00000000-0005-0000-0000-000032000000}"/>
    <cellStyle name="Normal 14 3" xfId="109" xr:uid="{00000000-0005-0000-0000-000033000000}"/>
    <cellStyle name="Normal 14 3 2" xfId="197" xr:uid="{00000000-0005-0000-0000-000034000000}"/>
    <cellStyle name="Normal 14 4" xfId="198" xr:uid="{00000000-0005-0000-0000-000035000000}"/>
    <cellStyle name="Normal 15" xfId="110" xr:uid="{00000000-0005-0000-0000-000036000000}"/>
    <cellStyle name="Normal 15 2" xfId="111" xr:uid="{00000000-0005-0000-0000-000037000000}"/>
    <cellStyle name="Normal 16" xfId="112" xr:uid="{00000000-0005-0000-0000-000038000000}"/>
    <cellStyle name="Normal 16 2" xfId="113" xr:uid="{00000000-0005-0000-0000-000039000000}"/>
    <cellStyle name="Normal 16 2 2" xfId="199" xr:uid="{00000000-0005-0000-0000-00003A000000}"/>
    <cellStyle name="Normal 16 3" xfId="114" xr:uid="{00000000-0005-0000-0000-00003B000000}"/>
    <cellStyle name="Normal 16 3 2" xfId="200" xr:uid="{00000000-0005-0000-0000-00003C000000}"/>
    <cellStyle name="Normal 16 4" xfId="201" xr:uid="{00000000-0005-0000-0000-00003D000000}"/>
    <cellStyle name="Normal 17" xfId="52" xr:uid="{00000000-0005-0000-0000-00003E000000}"/>
    <cellStyle name="Normal 17 2" xfId="202" xr:uid="{00000000-0005-0000-0000-00003F000000}"/>
    <cellStyle name="Normal 18" xfId="62" xr:uid="{00000000-0005-0000-0000-000040000000}"/>
    <cellStyle name="Normal 18 2" xfId="203" xr:uid="{00000000-0005-0000-0000-000041000000}"/>
    <cellStyle name="Normal 19" xfId="43" xr:uid="{00000000-0005-0000-0000-000042000000}"/>
    <cellStyle name="Normal 19 2" xfId="204" xr:uid="{00000000-0005-0000-0000-000043000000}"/>
    <cellStyle name="Normal 2" xfId="11" xr:uid="{00000000-0005-0000-0000-000044000000}"/>
    <cellStyle name="Normal 2 2" xfId="115" xr:uid="{00000000-0005-0000-0000-000045000000}"/>
    <cellStyle name="Normal 2 2 2" xfId="174" xr:uid="{00000000-0005-0000-0000-000046000000}"/>
    <cellStyle name="Normal 20" xfId="48" xr:uid="{00000000-0005-0000-0000-000047000000}"/>
    <cellStyle name="Normal 20 2" xfId="205" xr:uid="{00000000-0005-0000-0000-000048000000}"/>
    <cellStyle name="Normal 21" xfId="57" xr:uid="{00000000-0005-0000-0000-000049000000}"/>
    <cellStyle name="Normal 21 2" xfId="206" xr:uid="{00000000-0005-0000-0000-00004A000000}"/>
    <cellStyle name="Normal 22" xfId="39" xr:uid="{00000000-0005-0000-0000-00004B000000}"/>
    <cellStyle name="Normal 22 2" xfId="207" xr:uid="{00000000-0005-0000-0000-00004C000000}"/>
    <cellStyle name="Normal 23" xfId="35" xr:uid="{00000000-0005-0000-0000-00004D000000}"/>
    <cellStyle name="Normal 23 2" xfId="208" xr:uid="{00000000-0005-0000-0000-00004E000000}"/>
    <cellStyle name="Normal 24" xfId="37" xr:uid="{00000000-0005-0000-0000-00004F000000}"/>
    <cellStyle name="Normal 24 2" xfId="209" xr:uid="{00000000-0005-0000-0000-000050000000}"/>
    <cellStyle name="Normal 25" xfId="66" xr:uid="{00000000-0005-0000-0000-000051000000}"/>
    <cellStyle name="Normal 25 2" xfId="210" xr:uid="{00000000-0005-0000-0000-000052000000}"/>
    <cellStyle name="Normal 26" xfId="77" xr:uid="{00000000-0005-0000-0000-000053000000}"/>
    <cellStyle name="Normal 26 2" xfId="211" xr:uid="{00000000-0005-0000-0000-000054000000}"/>
    <cellStyle name="Normal 27" xfId="71" xr:uid="{00000000-0005-0000-0000-000055000000}"/>
    <cellStyle name="Normal 27 2" xfId="212" xr:uid="{00000000-0005-0000-0000-000056000000}"/>
    <cellStyle name="Normal 28" xfId="68" xr:uid="{00000000-0005-0000-0000-000057000000}"/>
    <cellStyle name="Normal 28 2" xfId="213" xr:uid="{00000000-0005-0000-0000-000058000000}"/>
    <cellStyle name="Normal 29" xfId="59" xr:uid="{00000000-0005-0000-0000-000059000000}"/>
    <cellStyle name="Normal 29 2" xfId="214" xr:uid="{00000000-0005-0000-0000-00005A000000}"/>
    <cellStyle name="Normal 3" xfId="12" xr:uid="{00000000-0005-0000-0000-00005B000000}"/>
    <cellStyle name="Normal 3 2" xfId="116" xr:uid="{00000000-0005-0000-0000-00005C000000}"/>
    <cellStyle name="Normal 3 2 2" xfId="215" xr:uid="{00000000-0005-0000-0000-00005D000000}"/>
    <cellStyle name="Normal 3 3" xfId="117" xr:uid="{00000000-0005-0000-0000-00005E000000}"/>
    <cellStyle name="Normal 3 4" xfId="216" xr:uid="{00000000-0005-0000-0000-00005F000000}"/>
    <cellStyle name="Normal 30" xfId="33" xr:uid="{00000000-0005-0000-0000-000060000000}"/>
    <cellStyle name="Normal 30 2" xfId="217" xr:uid="{00000000-0005-0000-0000-000061000000}"/>
    <cellStyle name="Normal 31" xfId="64" xr:uid="{00000000-0005-0000-0000-000062000000}"/>
    <cellStyle name="Normal 31 2" xfId="218" xr:uid="{00000000-0005-0000-0000-000063000000}"/>
    <cellStyle name="Normal 32" xfId="41" xr:uid="{00000000-0005-0000-0000-000064000000}"/>
    <cellStyle name="Normal 32 2" xfId="219" xr:uid="{00000000-0005-0000-0000-000065000000}"/>
    <cellStyle name="Normal 33" xfId="50" xr:uid="{00000000-0005-0000-0000-000066000000}"/>
    <cellStyle name="Normal 33 2" xfId="220" xr:uid="{00000000-0005-0000-0000-000067000000}"/>
    <cellStyle name="Normal 34" xfId="75" xr:uid="{00000000-0005-0000-0000-000068000000}"/>
    <cellStyle name="Normal 34 2" xfId="221" xr:uid="{00000000-0005-0000-0000-000069000000}"/>
    <cellStyle name="Normal 35" xfId="60" xr:uid="{00000000-0005-0000-0000-00006A000000}"/>
    <cellStyle name="Normal 35 2" xfId="222" xr:uid="{00000000-0005-0000-0000-00006B000000}"/>
    <cellStyle name="Normal 36" xfId="46" xr:uid="{00000000-0005-0000-0000-00006C000000}"/>
    <cellStyle name="Normal 36 2" xfId="223" xr:uid="{00000000-0005-0000-0000-00006D000000}"/>
    <cellStyle name="Normal 37" xfId="118" xr:uid="{00000000-0005-0000-0000-00006E000000}"/>
    <cellStyle name="Normal 37 2" xfId="119" xr:uid="{00000000-0005-0000-0000-00006F000000}"/>
    <cellStyle name="Normal 37 2 2" xfId="224" xr:uid="{00000000-0005-0000-0000-000070000000}"/>
    <cellStyle name="Normal 37 3" xfId="225" xr:uid="{00000000-0005-0000-0000-000071000000}"/>
    <cellStyle name="Normal 38" xfId="120" xr:uid="{00000000-0005-0000-0000-000072000000}"/>
    <cellStyle name="Normal 38 2" xfId="226" xr:uid="{00000000-0005-0000-0000-000073000000}"/>
    <cellStyle name="Normal 39" xfId="34" xr:uid="{00000000-0005-0000-0000-000074000000}"/>
    <cellStyle name="Normal 39 2" xfId="227" xr:uid="{00000000-0005-0000-0000-000075000000}"/>
    <cellStyle name="Normal 4" xfId="13" xr:uid="{00000000-0005-0000-0000-000076000000}"/>
    <cellStyle name="Normal 4 2" xfId="185" xr:uid="{00000000-0005-0000-0000-000077000000}"/>
    <cellStyle name="Normal 4 3" xfId="228" xr:uid="{00000000-0005-0000-0000-000078000000}"/>
    <cellStyle name="Normal 40" xfId="36" xr:uid="{00000000-0005-0000-0000-000079000000}"/>
    <cellStyle name="Normal 40 2" xfId="229" xr:uid="{00000000-0005-0000-0000-00007A000000}"/>
    <cellStyle name="Normal 41" xfId="38" xr:uid="{00000000-0005-0000-0000-00007B000000}"/>
    <cellStyle name="Normal 41 2" xfId="230" xr:uid="{00000000-0005-0000-0000-00007C000000}"/>
    <cellStyle name="Normal 42" xfId="40" xr:uid="{00000000-0005-0000-0000-00007D000000}"/>
    <cellStyle name="Normal 42 2" xfId="231" xr:uid="{00000000-0005-0000-0000-00007E000000}"/>
    <cellStyle name="Normal 43" xfId="42" xr:uid="{00000000-0005-0000-0000-00007F000000}"/>
    <cellStyle name="Normal 43 2" xfId="232" xr:uid="{00000000-0005-0000-0000-000080000000}"/>
    <cellStyle name="Normal 44" xfId="44" xr:uid="{00000000-0005-0000-0000-000081000000}"/>
    <cellStyle name="Normal 44 2" xfId="233" xr:uid="{00000000-0005-0000-0000-000082000000}"/>
    <cellStyle name="Normal 45" xfId="45" xr:uid="{00000000-0005-0000-0000-000083000000}"/>
    <cellStyle name="Normal 45 2" xfId="234" xr:uid="{00000000-0005-0000-0000-000084000000}"/>
    <cellStyle name="Normal 46" xfId="47" xr:uid="{00000000-0005-0000-0000-000085000000}"/>
    <cellStyle name="Normal 46 2" xfId="235" xr:uid="{00000000-0005-0000-0000-000086000000}"/>
    <cellStyle name="Normal 47" xfId="49" xr:uid="{00000000-0005-0000-0000-000087000000}"/>
    <cellStyle name="Normal 47 2" xfId="236" xr:uid="{00000000-0005-0000-0000-000088000000}"/>
    <cellStyle name="Normal 48" xfId="51" xr:uid="{00000000-0005-0000-0000-000089000000}"/>
    <cellStyle name="Normal 48 2" xfId="237" xr:uid="{00000000-0005-0000-0000-00008A000000}"/>
    <cellStyle name="Normal 49" xfId="53" xr:uid="{00000000-0005-0000-0000-00008B000000}"/>
    <cellStyle name="Normal 49 2" xfId="238" xr:uid="{00000000-0005-0000-0000-00008C000000}"/>
    <cellStyle name="Normal 5" xfId="121" xr:uid="{00000000-0005-0000-0000-00008D000000}"/>
    <cellStyle name="Normal 5 2" xfId="122" xr:uid="{00000000-0005-0000-0000-00008E000000}"/>
    <cellStyle name="Normal 5 2 2" xfId="123" xr:uid="{00000000-0005-0000-0000-00008F000000}"/>
    <cellStyle name="Normal 5 2 2 2" xfId="239" xr:uid="{00000000-0005-0000-0000-000090000000}"/>
    <cellStyle name="Normal 5 2 3" xfId="124" xr:uid="{00000000-0005-0000-0000-000091000000}"/>
    <cellStyle name="Normal 5 2 3 2" xfId="240" xr:uid="{00000000-0005-0000-0000-000092000000}"/>
    <cellStyle name="Normal 5 2 4" xfId="241" xr:uid="{00000000-0005-0000-0000-000093000000}"/>
    <cellStyle name="Normal 5 3" xfId="125" xr:uid="{00000000-0005-0000-0000-000094000000}"/>
    <cellStyle name="Normal 5 3 2" xfId="242" xr:uid="{00000000-0005-0000-0000-000095000000}"/>
    <cellStyle name="Normal 5 4" xfId="126" xr:uid="{00000000-0005-0000-0000-000096000000}"/>
    <cellStyle name="Normal 5 4 2" xfId="243" xr:uid="{00000000-0005-0000-0000-000097000000}"/>
    <cellStyle name="Normal 5 5" xfId="244" xr:uid="{00000000-0005-0000-0000-000098000000}"/>
    <cellStyle name="Normal 50" xfId="54" xr:uid="{00000000-0005-0000-0000-000099000000}"/>
    <cellStyle name="Normal 50 2" xfId="245" xr:uid="{00000000-0005-0000-0000-00009A000000}"/>
    <cellStyle name="Normal 51" xfId="55" xr:uid="{00000000-0005-0000-0000-00009B000000}"/>
    <cellStyle name="Normal 51 2" xfId="246" xr:uid="{00000000-0005-0000-0000-00009C000000}"/>
    <cellStyle name="Normal 52" xfId="56" xr:uid="{00000000-0005-0000-0000-00009D000000}"/>
    <cellStyle name="Normal 52 2" xfId="247" xr:uid="{00000000-0005-0000-0000-00009E000000}"/>
    <cellStyle name="Normal 53" xfId="58" xr:uid="{00000000-0005-0000-0000-00009F000000}"/>
    <cellStyle name="Normal 53 2" xfId="248" xr:uid="{00000000-0005-0000-0000-0000A0000000}"/>
    <cellStyle name="Normal 54" xfId="61" xr:uid="{00000000-0005-0000-0000-0000A1000000}"/>
    <cellStyle name="Normal 54 2" xfId="249" xr:uid="{00000000-0005-0000-0000-0000A2000000}"/>
    <cellStyle name="Normal 55" xfId="63" xr:uid="{00000000-0005-0000-0000-0000A3000000}"/>
    <cellStyle name="Normal 55 2" xfId="250" xr:uid="{00000000-0005-0000-0000-0000A4000000}"/>
    <cellStyle name="Normal 56" xfId="65" xr:uid="{00000000-0005-0000-0000-0000A5000000}"/>
    <cellStyle name="Normal 56 2" xfId="251" xr:uid="{00000000-0005-0000-0000-0000A6000000}"/>
    <cellStyle name="Normal 57" xfId="67" xr:uid="{00000000-0005-0000-0000-0000A7000000}"/>
    <cellStyle name="Normal 57 2" xfId="252" xr:uid="{00000000-0005-0000-0000-0000A8000000}"/>
    <cellStyle name="Normal 58" xfId="69" xr:uid="{00000000-0005-0000-0000-0000A9000000}"/>
    <cellStyle name="Normal 58 2" xfId="253" xr:uid="{00000000-0005-0000-0000-0000AA000000}"/>
    <cellStyle name="Normal 59" xfId="70" xr:uid="{00000000-0005-0000-0000-0000AB000000}"/>
    <cellStyle name="Normal 59 2" xfId="254" xr:uid="{00000000-0005-0000-0000-0000AC000000}"/>
    <cellStyle name="Normal 6" xfId="14" xr:uid="{00000000-0005-0000-0000-0000AD000000}"/>
    <cellStyle name="Normal 6 2" xfId="127" xr:uid="{00000000-0005-0000-0000-0000AE000000}"/>
    <cellStyle name="Normal 6 2 2" xfId="128" xr:uid="{00000000-0005-0000-0000-0000AF000000}"/>
    <cellStyle name="Normal 6 2 2 2" xfId="129" xr:uid="{00000000-0005-0000-0000-0000B0000000}"/>
    <cellStyle name="Normal 6 2 2 2 2" xfId="255" xr:uid="{00000000-0005-0000-0000-0000B1000000}"/>
    <cellStyle name="Normal 6 2 2 3" xfId="130" xr:uid="{00000000-0005-0000-0000-0000B2000000}"/>
    <cellStyle name="Normal 6 2 2 3 2" xfId="256" xr:uid="{00000000-0005-0000-0000-0000B3000000}"/>
    <cellStyle name="Normal 6 2 2 4" xfId="257" xr:uid="{00000000-0005-0000-0000-0000B4000000}"/>
    <cellStyle name="Normal 6 2 3" xfId="131" xr:uid="{00000000-0005-0000-0000-0000B5000000}"/>
    <cellStyle name="Normal 6 2 3 2" xfId="258" xr:uid="{00000000-0005-0000-0000-0000B6000000}"/>
    <cellStyle name="Normal 6 2 4" xfId="132" xr:uid="{00000000-0005-0000-0000-0000B7000000}"/>
    <cellStyle name="Normal 6 2 4 2" xfId="259" xr:uid="{00000000-0005-0000-0000-0000B8000000}"/>
    <cellStyle name="Normal 6 2 5" xfId="260" xr:uid="{00000000-0005-0000-0000-0000B9000000}"/>
    <cellStyle name="Normal 6 3" xfId="133" xr:uid="{00000000-0005-0000-0000-0000BA000000}"/>
    <cellStyle name="Normal 6 3 2" xfId="134" xr:uid="{00000000-0005-0000-0000-0000BB000000}"/>
    <cellStyle name="Normal 6 3 2 2" xfId="261" xr:uid="{00000000-0005-0000-0000-0000BC000000}"/>
    <cellStyle name="Normal 6 3 3" xfId="135" xr:uid="{00000000-0005-0000-0000-0000BD000000}"/>
    <cellStyle name="Normal 6 3 3 2" xfId="262" xr:uid="{00000000-0005-0000-0000-0000BE000000}"/>
    <cellStyle name="Normal 6 3 4" xfId="263" xr:uid="{00000000-0005-0000-0000-0000BF000000}"/>
    <cellStyle name="Normal 6 4" xfId="136" xr:uid="{00000000-0005-0000-0000-0000C0000000}"/>
    <cellStyle name="Normal 6 4 2" xfId="264" xr:uid="{00000000-0005-0000-0000-0000C1000000}"/>
    <cellStyle name="Normal 6 5" xfId="137" xr:uid="{00000000-0005-0000-0000-0000C2000000}"/>
    <cellStyle name="Normal 6 5 2" xfId="265" xr:uid="{00000000-0005-0000-0000-0000C3000000}"/>
    <cellStyle name="Normal 6 6" xfId="266" xr:uid="{00000000-0005-0000-0000-0000C4000000}"/>
    <cellStyle name="Normal 60" xfId="72" xr:uid="{00000000-0005-0000-0000-0000C5000000}"/>
    <cellStyle name="Normal 60 2" xfId="267" xr:uid="{00000000-0005-0000-0000-0000C6000000}"/>
    <cellStyle name="Normal 61" xfId="73" xr:uid="{00000000-0005-0000-0000-0000C7000000}"/>
    <cellStyle name="Normal 61 2" xfId="268" xr:uid="{00000000-0005-0000-0000-0000C8000000}"/>
    <cellStyle name="Normal 62" xfId="74" xr:uid="{00000000-0005-0000-0000-0000C9000000}"/>
    <cellStyle name="Normal 62 2" xfId="269" xr:uid="{00000000-0005-0000-0000-0000CA000000}"/>
    <cellStyle name="Normal 63" xfId="76" xr:uid="{00000000-0005-0000-0000-0000CB000000}"/>
    <cellStyle name="Normal 63 2" xfId="270" xr:uid="{00000000-0005-0000-0000-0000CC000000}"/>
    <cellStyle name="Normal 64" xfId="177" xr:uid="{00000000-0005-0000-0000-0000CD000000}"/>
    <cellStyle name="Normal 64 2" xfId="178" xr:uid="{00000000-0005-0000-0000-0000CE000000}"/>
    <cellStyle name="Normal 65" xfId="179" xr:uid="{00000000-0005-0000-0000-0000CF000000}"/>
    <cellStyle name="Normal 66" xfId="271" xr:uid="{00000000-0005-0000-0000-0000D0000000}"/>
    <cellStyle name="Normal 67" xfId="272" xr:uid="{00000000-0005-0000-0000-0000D1000000}"/>
    <cellStyle name="Normal 7" xfId="15" xr:uid="{00000000-0005-0000-0000-0000D2000000}"/>
    <cellStyle name="Normal 7 2" xfId="138" xr:uid="{00000000-0005-0000-0000-0000D3000000}"/>
    <cellStyle name="Normal 7 2 2" xfId="273" xr:uid="{00000000-0005-0000-0000-0000D4000000}"/>
    <cellStyle name="Normal 7 3" xfId="274" xr:uid="{00000000-0005-0000-0000-0000D5000000}"/>
    <cellStyle name="Normal 8" xfId="139" xr:uid="{00000000-0005-0000-0000-0000D6000000}"/>
    <cellStyle name="Normal 8 2" xfId="140" xr:uid="{00000000-0005-0000-0000-0000D7000000}"/>
    <cellStyle name="Normal 8 2 2" xfId="275" xr:uid="{00000000-0005-0000-0000-0000D8000000}"/>
    <cellStyle name="Normal 8 3" xfId="276" xr:uid="{00000000-0005-0000-0000-0000D9000000}"/>
    <cellStyle name="Normal 9" xfId="16" xr:uid="{00000000-0005-0000-0000-0000DA000000}"/>
    <cellStyle name="Normal 9 2" xfId="277" xr:uid="{00000000-0005-0000-0000-0000DB000000}"/>
    <cellStyle name="Normal1" xfId="141" xr:uid="{00000000-0005-0000-0000-0000DC000000}"/>
    <cellStyle name="Normal2" xfId="142" xr:uid="{00000000-0005-0000-0000-0000DD000000}"/>
    <cellStyle name="Normal3" xfId="143" xr:uid="{00000000-0005-0000-0000-0000DE000000}"/>
    <cellStyle name="Percent [2]" xfId="144" xr:uid="{00000000-0005-0000-0000-0000DF000000}"/>
    <cellStyle name="Percent [2] 2" xfId="278" xr:uid="{00000000-0005-0000-0000-0000E0000000}"/>
    <cellStyle name="Percent_Sheet1" xfId="145" xr:uid="{00000000-0005-0000-0000-0000E1000000}"/>
    <cellStyle name="Percentual" xfId="146" xr:uid="{00000000-0005-0000-0000-0000E2000000}"/>
    <cellStyle name="Ponto" xfId="147" xr:uid="{00000000-0005-0000-0000-0000E3000000}"/>
    <cellStyle name="Porcentagem" xfId="32" builtinId="5"/>
    <cellStyle name="Porcentagem 2" xfId="17" xr:uid="{00000000-0005-0000-0000-0000E5000000}"/>
    <cellStyle name="Porcentagem 2 2" xfId="176" xr:uid="{00000000-0005-0000-0000-0000E6000000}"/>
    <cellStyle name="Porcentagem 3" xfId="18" xr:uid="{00000000-0005-0000-0000-0000E7000000}"/>
    <cellStyle name="Porcentagem 3 2" xfId="148" xr:uid="{00000000-0005-0000-0000-0000E8000000}"/>
    <cellStyle name="Porcentagem 3 3" xfId="279" xr:uid="{00000000-0005-0000-0000-0000E9000000}"/>
    <cellStyle name="Porcentagem 4" xfId="19" xr:uid="{00000000-0005-0000-0000-0000EA000000}"/>
    <cellStyle name="Porcentagem 4 2" xfId="20" xr:uid="{00000000-0005-0000-0000-0000EB000000}"/>
    <cellStyle name="Porcentagem 4 2 2" xfId="186" xr:uid="{00000000-0005-0000-0000-0000EC000000}"/>
    <cellStyle name="Porcentagem 5" xfId="149" xr:uid="{00000000-0005-0000-0000-0000ED000000}"/>
    <cellStyle name="Porcentagem 6" xfId="150" xr:uid="{00000000-0005-0000-0000-0000EE000000}"/>
    <cellStyle name="Porcentagem 6 2" xfId="151" xr:uid="{00000000-0005-0000-0000-0000EF000000}"/>
    <cellStyle name="Porcentagem 6 2 2" xfId="280" xr:uid="{00000000-0005-0000-0000-0000F0000000}"/>
    <cellStyle name="Porcentagem 6 3" xfId="281" xr:uid="{00000000-0005-0000-0000-0000F1000000}"/>
    <cellStyle name="Porcentagem 7" xfId="180" xr:uid="{00000000-0005-0000-0000-0000F2000000}"/>
    <cellStyle name="Result" xfId="21" xr:uid="{00000000-0005-0000-0000-0000F3000000}"/>
    <cellStyle name="Result2" xfId="22" xr:uid="{00000000-0005-0000-0000-0000F4000000}"/>
    <cellStyle name="Sep. milhar [0]" xfId="152" xr:uid="{00000000-0005-0000-0000-0000F5000000}"/>
    <cellStyle name="Separador de m" xfId="153" xr:uid="{00000000-0005-0000-0000-0000F6000000}"/>
    <cellStyle name="Separador de milhares 2" xfId="23" xr:uid="{00000000-0005-0000-0000-0000F7000000}"/>
    <cellStyle name="Separador de milhares 2 2" xfId="154" xr:uid="{00000000-0005-0000-0000-0000F8000000}"/>
    <cellStyle name="Separador de milhares 2 2 2" xfId="282" xr:uid="{00000000-0005-0000-0000-0000F9000000}"/>
    <cellStyle name="Separador de milhares 2 3" xfId="283" xr:uid="{00000000-0005-0000-0000-0000FA000000}"/>
    <cellStyle name="Separador de milhares 3" xfId="155" xr:uid="{00000000-0005-0000-0000-0000FB000000}"/>
    <cellStyle name="Separador de milhares 4" xfId="24" xr:uid="{00000000-0005-0000-0000-0000FC000000}"/>
    <cellStyle name="Sepavador de milhares [0]_Pasta2" xfId="156" xr:uid="{00000000-0005-0000-0000-0000FD000000}"/>
    <cellStyle name="Standard_RP100_01 (metr.)" xfId="157" xr:uid="{00000000-0005-0000-0000-0000FE000000}"/>
    <cellStyle name="Titulo1" xfId="158" xr:uid="{00000000-0005-0000-0000-0000FF000000}"/>
    <cellStyle name="Titulo2" xfId="159" xr:uid="{00000000-0005-0000-0000-000000010000}"/>
    <cellStyle name="Vírgula" xfId="25" builtinId="3"/>
    <cellStyle name="Vírgula 10" xfId="160" xr:uid="{00000000-0005-0000-0000-000002010000}"/>
    <cellStyle name="Vírgula 10 2" xfId="161" xr:uid="{00000000-0005-0000-0000-000003010000}"/>
    <cellStyle name="Vírgula 10 2 2" xfId="284" xr:uid="{00000000-0005-0000-0000-000004010000}"/>
    <cellStyle name="Vírgula 10 3" xfId="285" xr:uid="{00000000-0005-0000-0000-000005010000}"/>
    <cellStyle name="Vírgula 11" xfId="162" xr:uid="{00000000-0005-0000-0000-000006010000}"/>
    <cellStyle name="Vírgula 11 2" xfId="286" xr:uid="{00000000-0005-0000-0000-000007010000}"/>
    <cellStyle name="Vírgula 12" xfId="163" xr:uid="{00000000-0005-0000-0000-000008010000}"/>
    <cellStyle name="Vírgula 12 2" xfId="287" xr:uid="{00000000-0005-0000-0000-000009010000}"/>
    <cellStyle name="Vírgula 13" xfId="181" xr:uid="{00000000-0005-0000-0000-00000A010000}"/>
    <cellStyle name="Vírgula 2" xfId="26" xr:uid="{00000000-0005-0000-0000-00000B010000}"/>
    <cellStyle name="Vírgula 2 2" xfId="164" xr:uid="{00000000-0005-0000-0000-00000C010000}"/>
    <cellStyle name="Vírgula 2 2 2" xfId="190" xr:uid="{00000000-0005-0000-0000-00000D010000}"/>
    <cellStyle name="Vírgula 2 3" xfId="175" xr:uid="{00000000-0005-0000-0000-00000E010000}"/>
    <cellStyle name="Vírgula 2 4" xfId="288" xr:uid="{00000000-0005-0000-0000-00000F010000}"/>
    <cellStyle name="Vírgula 3" xfId="27" xr:uid="{00000000-0005-0000-0000-000010010000}"/>
    <cellStyle name="Vírgula 3 2" xfId="28" xr:uid="{00000000-0005-0000-0000-000011010000}"/>
    <cellStyle name="Vírgula 3 2 2" xfId="289" xr:uid="{00000000-0005-0000-0000-000012010000}"/>
    <cellStyle name="Vírgula 3 3" xfId="290" xr:uid="{00000000-0005-0000-0000-000013010000}"/>
    <cellStyle name="Vírgula 4" xfId="29" xr:uid="{00000000-0005-0000-0000-000014010000}"/>
    <cellStyle name="Vírgula 5" xfId="30" xr:uid="{00000000-0005-0000-0000-000015010000}"/>
    <cellStyle name="Vírgula 5 2" xfId="31" xr:uid="{00000000-0005-0000-0000-000016010000}"/>
    <cellStyle name="Vírgula 5 2 2" xfId="187" xr:uid="{00000000-0005-0000-0000-000017010000}"/>
    <cellStyle name="Vírgula 6" xfId="165" xr:uid="{00000000-0005-0000-0000-000018010000}"/>
    <cellStyle name="Vírgula 6 2" xfId="166" xr:uid="{00000000-0005-0000-0000-000019010000}"/>
    <cellStyle name="Vírgula 6 2 2" xfId="291" xr:uid="{00000000-0005-0000-0000-00001A010000}"/>
    <cellStyle name="Vírgula 6 3" xfId="188" xr:uid="{00000000-0005-0000-0000-00001B010000}"/>
    <cellStyle name="Vírgula 6 3 2" xfId="292" xr:uid="{00000000-0005-0000-0000-00001C010000}"/>
    <cellStyle name="Vírgula 6 4" xfId="293" xr:uid="{00000000-0005-0000-0000-00001D010000}"/>
    <cellStyle name="Vírgula 7" xfId="167" xr:uid="{00000000-0005-0000-0000-00001E010000}"/>
    <cellStyle name="Vírgula 7 2" xfId="168" xr:uid="{00000000-0005-0000-0000-00001F010000}"/>
    <cellStyle name="Vírgula 7 2 2" xfId="294" xr:uid="{00000000-0005-0000-0000-000020010000}"/>
    <cellStyle name="Vírgula 7 3" xfId="169" xr:uid="{00000000-0005-0000-0000-000021010000}"/>
    <cellStyle name="Vírgula 7 3 2" xfId="295" xr:uid="{00000000-0005-0000-0000-000022010000}"/>
    <cellStyle name="Vírgula 7 4" xfId="183" xr:uid="{00000000-0005-0000-0000-000023010000}"/>
    <cellStyle name="Vírgula 7 4 2" xfId="296" xr:uid="{00000000-0005-0000-0000-000024010000}"/>
    <cellStyle name="Vírgula 7 5" xfId="297" xr:uid="{00000000-0005-0000-0000-000025010000}"/>
    <cellStyle name="Vírgula 8" xfId="170" xr:uid="{00000000-0005-0000-0000-000026010000}"/>
    <cellStyle name="Vírgula 8 2" xfId="171" xr:uid="{00000000-0005-0000-0000-000027010000}"/>
    <cellStyle name="Vírgula 8 2 2" xfId="298" xr:uid="{00000000-0005-0000-0000-000028010000}"/>
    <cellStyle name="Vírgula 8 3" xfId="172" xr:uid="{00000000-0005-0000-0000-000029010000}"/>
    <cellStyle name="Vírgula 8 3 2" xfId="299" xr:uid="{00000000-0005-0000-0000-00002A010000}"/>
    <cellStyle name="Vírgula 8 4" xfId="300" xr:uid="{00000000-0005-0000-0000-00002B010000}"/>
    <cellStyle name="Vírgula 9" xfId="173" xr:uid="{00000000-0005-0000-0000-00002C010000}"/>
  </cellStyles>
  <dxfs count="1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232679</xdr:colOff>
      <xdr:row>0</xdr:row>
      <xdr:rowOff>115661</xdr:rowOff>
    </xdr:from>
    <xdr:to>
      <xdr:col>2</xdr:col>
      <xdr:colOff>570136</xdr:colOff>
      <xdr:row>2</xdr:row>
      <xdr:rowOff>80282</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6029" y="115661"/>
          <a:ext cx="985157" cy="3456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625929</xdr:colOff>
      <xdr:row>0</xdr:row>
      <xdr:rowOff>102054</xdr:rowOff>
    </xdr:from>
    <xdr:to>
      <xdr:col>3</xdr:col>
      <xdr:colOff>700768</xdr:colOff>
      <xdr:row>2</xdr:row>
      <xdr:rowOff>57150</xdr:rowOff>
    </xdr:to>
    <xdr:pic>
      <xdr:nvPicPr>
        <xdr:cNvPr id="3" name="Picture 5">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06979" y="102054"/>
          <a:ext cx="922564" cy="3360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590550</xdr:colOff>
      <xdr:row>0</xdr:row>
      <xdr:rowOff>66675</xdr:rowOff>
    </xdr:from>
    <xdr:to>
      <xdr:col>2</xdr:col>
      <xdr:colOff>292100</xdr:colOff>
      <xdr:row>1</xdr:row>
      <xdr:rowOff>133350</xdr:rowOff>
    </xdr:to>
    <xdr:pic>
      <xdr:nvPicPr>
        <xdr:cNvPr id="2" name="Picture 4">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0550" y="66675"/>
          <a:ext cx="62865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781050</xdr:colOff>
      <xdr:row>0</xdr:row>
      <xdr:rowOff>57150</xdr:rowOff>
    </xdr:from>
    <xdr:to>
      <xdr:col>2</xdr:col>
      <xdr:colOff>781050</xdr:colOff>
      <xdr:row>1</xdr:row>
      <xdr:rowOff>133350</xdr:rowOff>
    </xdr:to>
    <xdr:pic>
      <xdr:nvPicPr>
        <xdr:cNvPr id="3" name="Picture 5">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90650" y="57150"/>
          <a:ext cx="371475"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204"/>
  <sheetViews>
    <sheetView tabSelected="1" view="pageBreakPreview" topLeftCell="A73" zoomScaleNormal="100" zoomScaleSheetLayoutView="100" zoomScalePageLayoutView="75" workbookViewId="0">
      <selection activeCell="E200" sqref="E200"/>
    </sheetView>
  </sheetViews>
  <sheetFormatPr defaultRowHeight="12.75" outlineLevelRow="1"/>
  <cols>
    <col min="1" max="1" width="2" style="84" customWidth="1"/>
    <col min="2" max="2" width="9.7109375" style="101" customWidth="1"/>
    <col min="3" max="4" width="12.7109375" style="101" customWidth="1"/>
    <col min="5" max="5" width="75.85546875" style="109" customWidth="1"/>
    <col min="6" max="6" width="7.7109375" style="101" customWidth="1"/>
    <col min="7" max="7" width="12.7109375" style="131" customWidth="1"/>
    <col min="8" max="9" width="15.7109375" style="99" customWidth="1"/>
    <col min="10" max="10" width="17.7109375" style="99" customWidth="1"/>
    <col min="11" max="11" width="9.140625" style="84"/>
    <col min="12" max="12" width="9.5703125" style="84" bestFit="1" customWidth="1"/>
    <col min="13" max="13" width="12.85546875" style="84" bestFit="1" customWidth="1"/>
    <col min="14" max="16384" width="9.140625" style="84"/>
  </cols>
  <sheetData>
    <row r="1" spans="1:12" ht="15" customHeight="1">
      <c r="A1" s="21"/>
      <c r="B1" s="195" t="s">
        <v>91</v>
      </c>
      <c r="C1" s="196"/>
      <c r="D1" s="196"/>
      <c r="E1" s="196"/>
      <c r="F1" s="196"/>
      <c r="G1" s="196"/>
      <c r="H1" s="196"/>
      <c r="I1" s="196"/>
      <c r="J1" s="197"/>
    </row>
    <row r="2" spans="1:12" ht="15" customHeight="1">
      <c r="A2" s="20"/>
      <c r="B2" s="198"/>
      <c r="C2" s="199"/>
      <c r="D2" s="199"/>
      <c r="E2" s="199"/>
      <c r="F2" s="199"/>
      <c r="G2" s="199"/>
      <c r="H2" s="199"/>
      <c r="I2" s="199"/>
      <c r="J2" s="200"/>
    </row>
    <row r="3" spans="1:12" ht="15" customHeight="1" thickBot="1">
      <c r="A3" s="20"/>
      <c r="B3" s="201"/>
      <c r="C3" s="202"/>
      <c r="D3" s="202"/>
      <c r="E3" s="202"/>
      <c r="F3" s="202"/>
      <c r="G3" s="202"/>
      <c r="H3" s="202"/>
      <c r="I3" s="202"/>
      <c r="J3" s="203"/>
    </row>
    <row r="4" spans="1:12">
      <c r="A4" s="19"/>
      <c r="B4" s="146"/>
      <c r="C4" s="147"/>
      <c r="D4" s="147"/>
      <c r="E4" s="147"/>
      <c r="F4" s="147"/>
      <c r="G4" s="147"/>
      <c r="H4" s="148"/>
      <c r="I4" s="148"/>
      <c r="J4" s="149"/>
    </row>
    <row r="5" spans="1:12" ht="20.100000000000001" customHeight="1">
      <c r="B5" s="150" t="s">
        <v>424</v>
      </c>
      <c r="C5" s="151"/>
      <c r="D5" s="151"/>
      <c r="E5" s="151"/>
      <c r="F5" s="151"/>
      <c r="G5" s="151"/>
      <c r="H5" s="152"/>
      <c r="I5" s="152"/>
      <c r="J5" s="153"/>
    </row>
    <row r="6" spans="1:12" ht="20.100000000000001" customHeight="1">
      <c r="B6" s="150" t="s">
        <v>423</v>
      </c>
      <c r="C6" s="151"/>
      <c r="D6" s="151"/>
      <c r="E6" s="151"/>
      <c r="F6" s="151"/>
      <c r="G6" s="154"/>
      <c r="H6" s="152"/>
      <c r="I6" s="152"/>
      <c r="J6" s="153"/>
    </row>
    <row r="7" spans="1:12" ht="20.100000000000001" customHeight="1">
      <c r="B7" s="150" t="s">
        <v>425</v>
      </c>
      <c r="C7" s="151"/>
      <c r="D7" s="205" t="s">
        <v>426</v>
      </c>
      <c r="E7" s="205"/>
      <c r="F7" s="151"/>
      <c r="G7" s="151"/>
      <c r="H7" s="152"/>
      <c r="I7" s="30"/>
      <c r="J7" s="155"/>
    </row>
    <row r="8" spans="1:12" ht="20.100000000000001" customHeight="1">
      <c r="B8" s="150" t="s">
        <v>4</v>
      </c>
      <c r="C8" s="151"/>
      <c r="D8" s="151"/>
      <c r="E8" s="151"/>
      <c r="F8" s="151"/>
      <c r="G8" s="151"/>
      <c r="H8" s="152"/>
      <c r="I8" s="152"/>
      <c r="J8" s="184">
        <v>0.25</v>
      </c>
    </row>
    <row r="9" spans="1:12" ht="20.100000000000001" customHeight="1" thickBot="1">
      <c r="B9" s="156"/>
      <c r="C9" s="157"/>
      <c r="D9" s="157"/>
      <c r="E9" s="157"/>
      <c r="F9" s="157"/>
      <c r="G9" s="157"/>
      <c r="H9" s="158"/>
      <c r="I9" s="158"/>
      <c r="J9" s="159"/>
    </row>
    <row r="10" spans="1:12" ht="70.5" thickBot="1">
      <c r="B10" s="206" t="s">
        <v>239</v>
      </c>
      <c r="C10" s="207"/>
      <c r="D10" s="207"/>
      <c r="E10" s="207"/>
      <c r="F10" s="207"/>
      <c r="G10" s="207"/>
      <c r="H10" s="207"/>
      <c r="I10" s="207"/>
      <c r="J10" s="208"/>
    </row>
    <row r="11" spans="1:12" ht="44.25" customHeight="1" thickBot="1">
      <c r="A11" s="100"/>
      <c r="B11" s="22" t="s">
        <v>0</v>
      </c>
      <c r="C11" s="23" t="s">
        <v>34</v>
      </c>
      <c r="D11" s="23" t="s">
        <v>35</v>
      </c>
      <c r="E11" s="23" t="s">
        <v>22</v>
      </c>
      <c r="F11" s="23" t="s">
        <v>92</v>
      </c>
      <c r="G11" s="24" t="s">
        <v>23</v>
      </c>
      <c r="H11" s="28" t="s">
        <v>117</v>
      </c>
      <c r="I11" s="28" t="s">
        <v>118</v>
      </c>
      <c r="J11" s="26" t="s">
        <v>24</v>
      </c>
    </row>
    <row r="12" spans="1:12" ht="20.100000000000001" customHeight="1">
      <c r="A12" s="100"/>
      <c r="B12" s="140">
        <v>1</v>
      </c>
      <c r="C12" s="3"/>
      <c r="D12" s="3"/>
      <c r="E12" s="102" t="s">
        <v>84</v>
      </c>
      <c r="F12" s="4"/>
      <c r="G12" s="15"/>
      <c r="H12" s="29"/>
      <c r="I12" s="29"/>
      <c r="J12" s="141"/>
    </row>
    <row r="13" spans="1:12" ht="68.25" customHeight="1" outlineLevel="1">
      <c r="A13" s="100"/>
      <c r="B13" s="160" t="s">
        <v>5</v>
      </c>
      <c r="C13" s="35" t="s">
        <v>127</v>
      </c>
      <c r="D13" s="34" t="s">
        <v>422</v>
      </c>
      <c r="E13" s="103" t="s">
        <v>129</v>
      </c>
      <c r="F13" s="35" t="s">
        <v>128</v>
      </c>
      <c r="G13" s="104">
        <v>1</v>
      </c>
      <c r="H13" s="104">
        <v>1367.14</v>
      </c>
      <c r="I13" s="85">
        <f>H13*(1+$J$8)</f>
        <v>1708.9250000000002</v>
      </c>
      <c r="J13" s="143">
        <f>G13*I13</f>
        <v>1708.9250000000002</v>
      </c>
      <c r="L13" s="114"/>
    </row>
    <row r="14" spans="1:12" ht="51" outlineLevel="1">
      <c r="A14" s="100"/>
      <c r="B14" s="160" t="s">
        <v>6</v>
      </c>
      <c r="C14" s="32" t="s">
        <v>130</v>
      </c>
      <c r="D14" s="34" t="s">
        <v>422</v>
      </c>
      <c r="E14" s="103" t="s">
        <v>131</v>
      </c>
      <c r="F14" s="35" t="s">
        <v>132</v>
      </c>
      <c r="G14" s="104">
        <v>980</v>
      </c>
      <c r="H14" s="104">
        <v>57.5</v>
      </c>
      <c r="I14" s="85">
        <f t="shared" ref="I14:I16" si="0">H14*(1+$J$8)</f>
        <v>71.875</v>
      </c>
      <c r="J14" s="143">
        <f t="shared" ref="J14:J60" si="1">G14*I14</f>
        <v>70437.5</v>
      </c>
      <c r="L14" s="114"/>
    </row>
    <row r="15" spans="1:12" ht="51" outlineLevel="1">
      <c r="A15" s="100"/>
      <c r="B15" s="160" t="s">
        <v>26</v>
      </c>
      <c r="C15" s="35" t="s">
        <v>133</v>
      </c>
      <c r="D15" s="34" t="s">
        <v>422</v>
      </c>
      <c r="E15" s="103" t="s">
        <v>134</v>
      </c>
      <c r="F15" s="35" t="s">
        <v>128</v>
      </c>
      <c r="G15" s="104">
        <v>1</v>
      </c>
      <c r="H15" s="104">
        <v>7385.19</v>
      </c>
      <c r="I15" s="85">
        <f t="shared" si="0"/>
        <v>9231.4874999999993</v>
      </c>
      <c r="J15" s="143">
        <f t="shared" si="1"/>
        <v>9231.4874999999993</v>
      </c>
      <c r="L15" s="114"/>
    </row>
    <row r="16" spans="1:12" ht="38.25" outlineLevel="1">
      <c r="B16" s="160" t="s">
        <v>28</v>
      </c>
      <c r="C16" s="106" t="s">
        <v>135</v>
      </c>
      <c r="D16" s="34" t="s">
        <v>422</v>
      </c>
      <c r="E16" s="107" t="s">
        <v>136</v>
      </c>
      <c r="F16" s="106" t="s">
        <v>321</v>
      </c>
      <c r="G16" s="104">
        <v>126.6</v>
      </c>
      <c r="H16" s="104">
        <v>49.91</v>
      </c>
      <c r="I16" s="85">
        <f t="shared" si="0"/>
        <v>62.387499999999996</v>
      </c>
      <c r="J16" s="143">
        <f t="shared" si="1"/>
        <v>7898.2574999999988</v>
      </c>
      <c r="L16" s="114"/>
    </row>
    <row r="17" spans="2:12" ht="20.100000000000001" customHeight="1" outlineLevel="1">
      <c r="B17" s="161"/>
      <c r="C17" s="25"/>
      <c r="D17" s="25"/>
      <c r="E17" s="209" t="s">
        <v>52</v>
      </c>
      <c r="F17" s="209"/>
      <c r="G17" s="209"/>
      <c r="H17" s="209"/>
      <c r="I17" s="210"/>
      <c r="J17" s="162">
        <f>SUM(J13:J16)</f>
        <v>89276.17</v>
      </c>
      <c r="L17" s="114"/>
    </row>
    <row r="18" spans="2:12" ht="20.100000000000001" customHeight="1">
      <c r="B18" s="140">
        <v>2</v>
      </c>
      <c r="C18" s="3"/>
      <c r="D18" s="3"/>
      <c r="E18" s="102" t="s">
        <v>93</v>
      </c>
      <c r="F18" s="4"/>
      <c r="G18" s="15"/>
      <c r="H18" s="29"/>
      <c r="I18" s="29"/>
      <c r="J18" s="141"/>
      <c r="L18" s="114"/>
    </row>
    <row r="19" spans="2:12" ht="38.25" outlineLevel="1">
      <c r="B19" s="142" t="s">
        <v>7</v>
      </c>
      <c r="C19" s="32" t="s">
        <v>137</v>
      </c>
      <c r="D19" s="32" t="s">
        <v>422</v>
      </c>
      <c r="E19" s="33" t="s">
        <v>138</v>
      </c>
      <c r="F19" s="32" t="s">
        <v>126</v>
      </c>
      <c r="G19" s="104">
        <v>154.94</v>
      </c>
      <c r="H19" s="104">
        <v>8.7200000000000006</v>
      </c>
      <c r="I19" s="85">
        <f t="shared" ref="I19:I22" si="2">H19*(1+$J$8)</f>
        <v>10.9</v>
      </c>
      <c r="J19" s="143">
        <f t="shared" si="1"/>
        <v>1688.846</v>
      </c>
      <c r="L19" s="114"/>
    </row>
    <row r="20" spans="2:12" ht="25.5" outlineLevel="1">
      <c r="B20" s="142" t="s">
        <v>8</v>
      </c>
      <c r="C20" s="32" t="s">
        <v>139</v>
      </c>
      <c r="D20" s="32" t="s">
        <v>422</v>
      </c>
      <c r="E20" s="33" t="s">
        <v>140</v>
      </c>
      <c r="F20" s="32" t="s">
        <v>126</v>
      </c>
      <c r="G20" s="104">
        <v>83.25</v>
      </c>
      <c r="H20" s="104">
        <v>60.61</v>
      </c>
      <c r="I20" s="85">
        <f t="shared" si="2"/>
        <v>75.762500000000003</v>
      </c>
      <c r="J20" s="143">
        <f t="shared" si="1"/>
        <v>6307.2281250000005</v>
      </c>
      <c r="L20" s="114"/>
    </row>
    <row r="21" spans="2:12" ht="25.5" outlineLevel="1">
      <c r="B21" s="142" t="s">
        <v>9</v>
      </c>
      <c r="C21" s="32" t="s">
        <v>141</v>
      </c>
      <c r="D21" s="32" t="s">
        <v>422</v>
      </c>
      <c r="E21" s="33" t="s">
        <v>142</v>
      </c>
      <c r="F21" s="32" t="s">
        <v>132</v>
      </c>
      <c r="G21" s="104">
        <v>114.83</v>
      </c>
      <c r="H21" s="104">
        <v>20.43</v>
      </c>
      <c r="I21" s="85">
        <f t="shared" si="2"/>
        <v>25.537500000000001</v>
      </c>
      <c r="J21" s="143">
        <f t="shared" si="1"/>
        <v>2932.471125</v>
      </c>
      <c r="L21" s="114"/>
    </row>
    <row r="22" spans="2:12" ht="25.5" outlineLevel="1">
      <c r="B22" s="142" t="s">
        <v>27</v>
      </c>
      <c r="C22" s="32" t="s">
        <v>143</v>
      </c>
      <c r="D22" s="32" t="s">
        <v>422</v>
      </c>
      <c r="E22" s="33" t="s">
        <v>144</v>
      </c>
      <c r="F22" s="32" t="s">
        <v>126</v>
      </c>
      <c r="G22" s="104">
        <v>62.89</v>
      </c>
      <c r="H22" s="104">
        <v>60.61</v>
      </c>
      <c r="I22" s="85">
        <f t="shared" si="2"/>
        <v>75.762500000000003</v>
      </c>
      <c r="J22" s="143">
        <f t="shared" si="1"/>
        <v>4764.7036250000001</v>
      </c>
      <c r="L22" s="114"/>
    </row>
    <row r="23" spans="2:12" ht="20.100000000000001" customHeight="1" outlineLevel="1">
      <c r="B23" s="161"/>
      <c r="C23" s="25"/>
      <c r="D23" s="25"/>
      <c r="E23" s="209" t="s">
        <v>52</v>
      </c>
      <c r="F23" s="209"/>
      <c r="G23" s="209"/>
      <c r="H23" s="209"/>
      <c r="I23" s="210"/>
      <c r="J23" s="162">
        <f>SUM(J19:J22)</f>
        <v>15693.248875000001</v>
      </c>
      <c r="L23" s="114"/>
    </row>
    <row r="24" spans="2:12" ht="20.100000000000001" customHeight="1">
      <c r="B24" s="140">
        <v>3</v>
      </c>
      <c r="C24" s="3"/>
      <c r="D24" s="3"/>
      <c r="E24" s="102" t="s">
        <v>83</v>
      </c>
      <c r="F24" s="4"/>
      <c r="G24" s="15"/>
      <c r="H24" s="29"/>
      <c r="I24" s="29"/>
      <c r="J24" s="141"/>
      <c r="L24" s="114"/>
    </row>
    <row r="25" spans="2:12" ht="20.100000000000001" customHeight="1" outlineLevel="1">
      <c r="B25" s="163" t="s">
        <v>10</v>
      </c>
      <c r="C25" s="5"/>
      <c r="D25" s="5"/>
      <c r="E25" s="10" t="s">
        <v>105</v>
      </c>
      <c r="F25" s="108"/>
      <c r="G25" s="111"/>
      <c r="H25" s="112"/>
      <c r="I25" s="85"/>
      <c r="J25" s="143"/>
      <c r="L25" s="114"/>
    </row>
    <row r="26" spans="2:12" ht="25.5" outlineLevel="1">
      <c r="B26" s="164" t="s">
        <v>43</v>
      </c>
      <c r="C26" s="36" t="s">
        <v>145</v>
      </c>
      <c r="D26" s="37" t="s">
        <v>422</v>
      </c>
      <c r="E26" s="98" t="s">
        <v>146</v>
      </c>
      <c r="F26" s="36" t="s">
        <v>126</v>
      </c>
      <c r="G26" s="104">
        <v>3.77</v>
      </c>
      <c r="H26" s="104">
        <v>520.22</v>
      </c>
      <c r="I26" s="85">
        <f t="shared" ref="I26:I36" si="3">H26*(1+$J$8)</f>
        <v>650.27500000000009</v>
      </c>
      <c r="J26" s="143">
        <f t="shared" si="1"/>
        <v>2451.5367500000002</v>
      </c>
      <c r="L26" s="114"/>
    </row>
    <row r="27" spans="2:12" ht="25.5" outlineLevel="1">
      <c r="B27" s="164" t="s">
        <v>44</v>
      </c>
      <c r="C27" s="36" t="s">
        <v>148</v>
      </c>
      <c r="D27" s="37" t="s">
        <v>422</v>
      </c>
      <c r="E27" s="98" t="s">
        <v>147</v>
      </c>
      <c r="F27" s="34" t="s">
        <v>132</v>
      </c>
      <c r="G27" s="104">
        <v>63.02</v>
      </c>
      <c r="H27" s="104">
        <v>59.76</v>
      </c>
      <c r="I27" s="85">
        <f t="shared" si="3"/>
        <v>74.7</v>
      </c>
      <c r="J27" s="143">
        <f t="shared" si="1"/>
        <v>4707.5940000000001</v>
      </c>
      <c r="L27" s="114"/>
    </row>
    <row r="28" spans="2:12" ht="25.5" outlineLevel="1">
      <c r="B28" s="164" t="s">
        <v>45</v>
      </c>
      <c r="C28" s="34" t="s">
        <v>151</v>
      </c>
      <c r="D28" s="37" t="s">
        <v>422</v>
      </c>
      <c r="E28" s="98" t="s">
        <v>152</v>
      </c>
      <c r="F28" s="34" t="s">
        <v>124</v>
      </c>
      <c r="G28" s="104">
        <v>1094.27</v>
      </c>
      <c r="H28" s="104">
        <v>11.64</v>
      </c>
      <c r="I28" s="85">
        <f t="shared" si="3"/>
        <v>14.55</v>
      </c>
      <c r="J28" s="143">
        <f t="shared" si="1"/>
        <v>15921.628500000001</v>
      </c>
      <c r="L28" s="114"/>
    </row>
    <row r="29" spans="2:12" ht="25.5" outlineLevel="1">
      <c r="B29" s="164" t="s">
        <v>46</v>
      </c>
      <c r="C29" s="34" t="s">
        <v>153</v>
      </c>
      <c r="D29" s="37" t="s">
        <v>422</v>
      </c>
      <c r="E29" s="98" t="s">
        <v>154</v>
      </c>
      <c r="F29" s="34" t="s">
        <v>124</v>
      </c>
      <c r="G29" s="104">
        <v>54.91</v>
      </c>
      <c r="H29" s="104">
        <v>11.58</v>
      </c>
      <c r="I29" s="85">
        <f t="shared" si="3"/>
        <v>14.475</v>
      </c>
      <c r="J29" s="143">
        <f t="shared" si="1"/>
        <v>794.82224999999994</v>
      </c>
      <c r="L29" s="114"/>
    </row>
    <row r="30" spans="2:12" ht="25.5" outlineLevel="1">
      <c r="B30" s="164" t="s">
        <v>47</v>
      </c>
      <c r="C30" s="36" t="s">
        <v>149</v>
      </c>
      <c r="D30" s="37" t="s">
        <v>422</v>
      </c>
      <c r="E30" s="98" t="s">
        <v>150</v>
      </c>
      <c r="F30" s="34" t="s">
        <v>126</v>
      </c>
      <c r="G30" s="104">
        <v>15.63</v>
      </c>
      <c r="H30" s="104">
        <v>704.36</v>
      </c>
      <c r="I30" s="85">
        <f t="shared" si="3"/>
        <v>880.45</v>
      </c>
      <c r="J30" s="143">
        <f t="shared" si="1"/>
        <v>13761.433500000001</v>
      </c>
      <c r="L30" s="114"/>
    </row>
    <row r="31" spans="2:12" ht="20.100000000000001" customHeight="1" outlineLevel="1">
      <c r="B31" s="163" t="s">
        <v>11</v>
      </c>
      <c r="C31" s="6"/>
      <c r="D31" s="6"/>
      <c r="E31" s="81" t="s">
        <v>104</v>
      </c>
      <c r="F31" s="108"/>
      <c r="G31" s="104"/>
      <c r="H31" s="104"/>
      <c r="I31" s="85"/>
      <c r="J31" s="143"/>
      <c r="L31" s="114"/>
    </row>
    <row r="32" spans="2:12" ht="25.5" outlineLevel="1">
      <c r="B32" s="164" t="s">
        <v>48</v>
      </c>
      <c r="C32" s="36" t="s">
        <v>145</v>
      </c>
      <c r="D32" s="37" t="s">
        <v>422</v>
      </c>
      <c r="E32" s="98" t="s">
        <v>146</v>
      </c>
      <c r="F32" s="36" t="s">
        <v>126</v>
      </c>
      <c r="G32" s="104">
        <v>2.58</v>
      </c>
      <c r="H32" s="104">
        <v>520.22</v>
      </c>
      <c r="I32" s="85">
        <f t="shared" si="3"/>
        <v>650.27500000000009</v>
      </c>
      <c r="J32" s="143">
        <f t="shared" si="1"/>
        <v>1677.7095000000004</v>
      </c>
      <c r="L32" s="114"/>
    </row>
    <row r="33" spans="2:12" ht="25.5" outlineLevel="1">
      <c r="B33" s="164" t="s">
        <v>49</v>
      </c>
      <c r="C33" s="36" t="s">
        <v>148</v>
      </c>
      <c r="D33" s="37" t="s">
        <v>422</v>
      </c>
      <c r="E33" s="98" t="s">
        <v>147</v>
      </c>
      <c r="F33" s="34" t="s">
        <v>132</v>
      </c>
      <c r="G33" s="104">
        <v>139.57</v>
      </c>
      <c r="H33" s="104">
        <v>67.8</v>
      </c>
      <c r="I33" s="85">
        <f t="shared" si="3"/>
        <v>84.75</v>
      </c>
      <c r="J33" s="143">
        <f t="shared" si="1"/>
        <v>11828.557499999999</v>
      </c>
      <c r="L33" s="114"/>
    </row>
    <row r="34" spans="2:12" ht="25.5" outlineLevel="1">
      <c r="B34" s="164" t="s">
        <v>50</v>
      </c>
      <c r="C34" s="34" t="s">
        <v>151</v>
      </c>
      <c r="D34" s="32" t="s">
        <v>422</v>
      </c>
      <c r="E34" s="98" t="s">
        <v>152</v>
      </c>
      <c r="F34" s="34" t="s">
        <v>124</v>
      </c>
      <c r="G34" s="104">
        <v>389.64</v>
      </c>
      <c r="H34" s="104">
        <v>11.64</v>
      </c>
      <c r="I34" s="85">
        <f t="shared" si="3"/>
        <v>14.55</v>
      </c>
      <c r="J34" s="143">
        <f t="shared" si="1"/>
        <v>5669.2619999999997</v>
      </c>
      <c r="L34" s="114"/>
    </row>
    <row r="35" spans="2:12" ht="25.5" outlineLevel="1">
      <c r="B35" s="164" t="s">
        <v>51</v>
      </c>
      <c r="C35" s="34" t="s">
        <v>153</v>
      </c>
      <c r="D35" s="32" t="s">
        <v>422</v>
      </c>
      <c r="E35" s="98" t="s">
        <v>154</v>
      </c>
      <c r="F35" s="34" t="s">
        <v>124</v>
      </c>
      <c r="G35" s="104">
        <v>137.72999999999999</v>
      </c>
      <c r="H35" s="104">
        <v>11.58</v>
      </c>
      <c r="I35" s="85">
        <f t="shared" si="3"/>
        <v>14.475</v>
      </c>
      <c r="J35" s="143">
        <f t="shared" si="1"/>
        <v>1993.6417499999998</v>
      </c>
      <c r="L35" s="114"/>
    </row>
    <row r="36" spans="2:12" ht="25.5" outlineLevel="1">
      <c r="B36" s="164" t="s">
        <v>53</v>
      </c>
      <c r="C36" s="36" t="s">
        <v>149</v>
      </c>
      <c r="D36" s="37" t="s">
        <v>422</v>
      </c>
      <c r="E36" s="98" t="s">
        <v>150</v>
      </c>
      <c r="F36" s="34" t="s">
        <v>126</v>
      </c>
      <c r="G36" s="104">
        <v>10.050000000000001</v>
      </c>
      <c r="H36" s="104">
        <v>704.36</v>
      </c>
      <c r="I36" s="85">
        <f t="shared" si="3"/>
        <v>880.45</v>
      </c>
      <c r="J36" s="143">
        <f t="shared" si="1"/>
        <v>8848.5225000000009</v>
      </c>
      <c r="L36" s="114"/>
    </row>
    <row r="37" spans="2:12" ht="20.100000000000001" customHeight="1" outlineLevel="1">
      <c r="B37" s="161"/>
      <c r="C37" s="25"/>
      <c r="D37" s="25"/>
      <c r="E37" s="209" t="s">
        <v>52</v>
      </c>
      <c r="F37" s="209"/>
      <c r="G37" s="209"/>
      <c r="H37" s="209"/>
      <c r="I37" s="210"/>
      <c r="J37" s="162">
        <f>SUM(J26:J36)</f>
        <v>67654.708250000011</v>
      </c>
      <c r="L37" s="114"/>
    </row>
    <row r="38" spans="2:12" ht="20.100000000000001" customHeight="1">
      <c r="B38" s="140">
        <v>4</v>
      </c>
      <c r="C38" s="3"/>
      <c r="D38" s="3"/>
      <c r="E38" s="102" t="s">
        <v>94</v>
      </c>
      <c r="F38" s="4"/>
      <c r="G38" s="15"/>
      <c r="H38" s="29"/>
      <c r="I38" s="29"/>
      <c r="J38" s="141"/>
      <c r="L38" s="114"/>
    </row>
    <row r="39" spans="2:12" ht="20.100000000000001" customHeight="1" outlineLevel="1">
      <c r="B39" s="163" t="s">
        <v>12</v>
      </c>
      <c r="C39" s="5"/>
      <c r="D39" s="5"/>
      <c r="E39" s="10" t="s">
        <v>110</v>
      </c>
      <c r="F39" s="108"/>
      <c r="G39" s="111"/>
      <c r="H39" s="112"/>
      <c r="I39" s="85"/>
      <c r="J39" s="143"/>
      <c r="L39" s="114"/>
    </row>
    <row r="40" spans="2:12" ht="25.5" outlineLevel="1">
      <c r="B40" s="142" t="s">
        <v>54</v>
      </c>
      <c r="C40" s="34" t="s">
        <v>148</v>
      </c>
      <c r="D40" s="32" t="s">
        <v>422</v>
      </c>
      <c r="E40" s="33" t="s">
        <v>147</v>
      </c>
      <c r="F40" s="34" t="s">
        <v>132</v>
      </c>
      <c r="G40" s="104">
        <v>126.72</v>
      </c>
      <c r="H40" s="104">
        <v>59.76</v>
      </c>
      <c r="I40" s="85">
        <f t="shared" ref="I40:I56" si="4">H40*(1+$J$8)</f>
        <v>74.7</v>
      </c>
      <c r="J40" s="143">
        <f t="shared" si="1"/>
        <v>9465.9840000000004</v>
      </c>
      <c r="L40" s="114"/>
    </row>
    <row r="41" spans="2:12" ht="25.5" outlineLevel="1">
      <c r="B41" s="142" t="s">
        <v>55</v>
      </c>
      <c r="C41" s="34" t="s">
        <v>151</v>
      </c>
      <c r="D41" s="32" t="s">
        <v>422</v>
      </c>
      <c r="E41" s="98" t="s">
        <v>152</v>
      </c>
      <c r="F41" s="34" t="s">
        <v>124</v>
      </c>
      <c r="G41" s="104">
        <v>428.55</v>
      </c>
      <c r="H41" s="104">
        <v>11.64</v>
      </c>
      <c r="I41" s="85">
        <f t="shared" si="4"/>
        <v>14.55</v>
      </c>
      <c r="J41" s="143">
        <f t="shared" si="1"/>
        <v>6235.4025000000001</v>
      </c>
      <c r="L41" s="114"/>
    </row>
    <row r="42" spans="2:12" ht="25.5" outlineLevel="1">
      <c r="B42" s="142" t="s">
        <v>56</v>
      </c>
      <c r="C42" s="34" t="s">
        <v>153</v>
      </c>
      <c r="D42" s="32" t="s">
        <v>422</v>
      </c>
      <c r="E42" s="98" t="s">
        <v>154</v>
      </c>
      <c r="F42" s="34" t="s">
        <v>124</v>
      </c>
      <c r="G42" s="104">
        <v>127.36</v>
      </c>
      <c r="H42" s="104">
        <v>11.58</v>
      </c>
      <c r="I42" s="85">
        <f t="shared" si="4"/>
        <v>14.475</v>
      </c>
      <c r="J42" s="143">
        <f t="shared" si="1"/>
        <v>1843.5360000000001</v>
      </c>
      <c r="L42" s="114"/>
    </row>
    <row r="43" spans="2:12" ht="25.5" outlineLevel="1">
      <c r="B43" s="142" t="s">
        <v>57</v>
      </c>
      <c r="C43" s="36" t="s">
        <v>149</v>
      </c>
      <c r="D43" s="37" t="s">
        <v>422</v>
      </c>
      <c r="E43" s="98" t="s">
        <v>150</v>
      </c>
      <c r="F43" s="34" t="s">
        <v>126</v>
      </c>
      <c r="G43" s="104">
        <v>8.52</v>
      </c>
      <c r="H43" s="104">
        <v>704.36</v>
      </c>
      <c r="I43" s="85">
        <f t="shared" si="4"/>
        <v>880.45</v>
      </c>
      <c r="J43" s="143">
        <f t="shared" si="1"/>
        <v>7501.4340000000002</v>
      </c>
      <c r="L43" s="114"/>
    </row>
    <row r="44" spans="2:12" ht="20.100000000000001" customHeight="1" outlineLevel="1">
      <c r="B44" s="163" t="s">
        <v>13</v>
      </c>
      <c r="C44" s="6"/>
      <c r="D44" s="6"/>
      <c r="E44" s="10" t="s">
        <v>40</v>
      </c>
      <c r="F44" s="108"/>
      <c r="G44" s="104"/>
      <c r="H44" s="104"/>
      <c r="I44" s="85"/>
      <c r="J44" s="143"/>
      <c r="L44" s="114"/>
    </row>
    <row r="45" spans="2:12" ht="25.5" outlineLevel="1">
      <c r="B45" s="165" t="s">
        <v>58</v>
      </c>
      <c r="C45" s="34" t="s">
        <v>148</v>
      </c>
      <c r="D45" s="32" t="s">
        <v>422</v>
      </c>
      <c r="E45" s="33" t="s">
        <v>147</v>
      </c>
      <c r="F45" s="34" t="s">
        <v>132</v>
      </c>
      <c r="G45" s="104">
        <v>155.72999999999999</v>
      </c>
      <c r="H45" s="104">
        <v>59.76</v>
      </c>
      <c r="I45" s="85">
        <f t="shared" si="4"/>
        <v>74.7</v>
      </c>
      <c r="J45" s="143">
        <f t="shared" si="1"/>
        <v>11633.030999999999</v>
      </c>
      <c r="L45" s="114"/>
    </row>
    <row r="46" spans="2:12" ht="25.5" outlineLevel="1">
      <c r="B46" s="165" t="s">
        <v>59</v>
      </c>
      <c r="C46" s="34" t="s">
        <v>151</v>
      </c>
      <c r="D46" s="32" t="s">
        <v>422</v>
      </c>
      <c r="E46" s="98" t="s">
        <v>152</v>
      </c>
      <c r="F46" s="34" t="s">
        <v>124</v>
      </c>
      <c r="G46" s="104">
        <v>1946.45</v>
      </c>
      <c r="H46" s="104">
        <v>11.64</v>
      </c>
      <c r="I46" s="85">
        <f t="shared" si="4"/>
        <v>14.55</v>
      </c>
      <c r="J46" s="143">
        <f t="shared" si="1"/>
        <v>28320.847500000003</v>
      </c>
      <c r="L46" s="114"/>
    </row>
    <row r="47" spans="2:12" ht="25.5" outlineLevel="1">
      <c r="B47" s="165" t="s">
        <v>60</v>
      </c>
      <c r="C47" s="34" t="s">
        <v>153</v>
      </c>
      <c r="D47" s="32" t="s">
        <v>422</v>
      </c>
      <c r="E47" s="98" t="s">
        <v>154</v>
      </c>
      <c r="F47" s="34" t="s">
        <v>124</v>
      </c>
      <c r="G47" s="104">
        <v>240.18</v>
      </c>
      <c r="H47" s="104">
        <v>11.58</v>
      </c>
      <c r="I47" s="85">
        <f t="shared" si="4"/>
        <v>14.475</v>
      </c>
      <c r="J47" s="143">
        <f t="shared" si="1"/>
        <v>3476.6055000000001</v>
      </c>
      <c r="L47" s="114"/>
    </row>
    <row r="48" spans="2:12" ht="25.5" outlineLevel="1">
      <c r="B48" s="165" t="s">
        <v>85</v>
      </c>
      <c r="C48" s="36" t="s">
        <v>149</v>
      </c>
      <c r="D48" s="37" t="s">
        <v>422</v>
      </c>
      <c r="E48" s="98" t="s">
        <v>150</v>
      </c>
      <c r="F48" s="34" t="s">
        <v>126</v>
      </c>
      <c r="G48" s="104">
        <v>10.71</v>
      </c>
      <c r="H48" s="104">
        <v>704.36</v>
      </c>
      <c r="I48" s="85">
        <f t="shared" si="4"/>
        <v>880.45</v>
      </c>
      <c r="J48" s="143">
        <f t="shared" si="1"/>
        <v>9429.6195000000007</v>
      </c>
      <c r="L48" s="114"/>
    </row>
    <row r="49" spans="2:12" ht="51" outlineLevel="1">
      <c r="B49" s="165" t="s">
        <v>86</v>
      </c>
      <c r="C49" s="37" t="s">
        <v>155</v>
      </c>
      <c r="D49" s="37" t="s">
        <v>422</v>
      </c>
      <c r="E49" s="98" t="s">
        <v>156</v>
      </c>
      <c r="F49" s="34" t="s">
        <v>132</v>
      </c>
      <c r="G49" s="104">
        <v>84.33</v>
      </c>
      <c r="H49" s="104">
        <v>140.4</v>
      </c>
      <c r="I49" s="85">
        <f t="shared" si="4"/>
        <v>175.5</v>
      </c>
      <c r="J49" s="143">
        <f t="shared" si="1"/>
        <v>14799.914999999999</v>
      </c>
      <c r="L49" s="114"/>
    </row>
    <row r="50" spans="2:12" ht="20.100000000000001" customHeight="1" outlineLevel="1">
      <c r="B50" s="163" t="s">
        <v>21</v>
      </c>
      <c r="C50" s="34"/>
      <c r="D50" s="32"/>
      <c r="E50" s="10" t="s">
        <v>109</v>
      </c>
      <c r="F50" s="34"/>
      <c r="G50" s="104"/>
      <c r="H50" s="104"/>
      <c r="I50" s="85"/>
      <c r="J50" s="143"/>
      <c r="L50" s="114"/>
    </row>
    <row r="51" spans="2:12" ht="25.5" outlineLevel="1">
      <c r="B51" s="165" t="s">
        <v>61</v>
      </c>
      <c r="C51" s="34" t="s">
        <v>148</v>
      </c>
      <c r="D51" s="32" t="s">
        <v>422</v>
      </c>
      <c r="E51" s="33" t="s">
        <v>147</v>
      </c>
      <c r="F51" s="34" t="s">
        <v>132</v>
      </c>
      <c r="G51" s="104">
        <v>111.8</v>
      </c>
      <c r="H51" s="104">
        <v>59.76</v>
      </c>
      <c r="I51" s="85">
        <f t="shared" si="4"/>
        <v>74.7</v>
      </c>
      <c r="J51" s="143">
        <f t="shared" si="1"/>
        <v>8351.4600000000009</v>
      </c>
      <c r="L51" s="114"/>
    </row>
    <row r="52" spans="2:12" ht="25.5" outlineLevel="1">
      <c r="B52" s="165" t="s">
        <v>62</v>
      </c>
      <c r="C52" s="34" t="s">
        <v>151</v>
      </c>
      <c r="D52" s="32" t="s">
        <v>422</v>
      </c>
      <c r="E52" s="98" t="s">
        <v>152</v>
      </c>
      <c r="F52" s="34" t="s">
        <v>124</v>
      </c>
      <c r="G52" s="104">
        <v>135.38999999999999</v>
      </c>
      <c r="H52" s="104">
        <v>11.64</v>
      </c>
      <c r="I52" s="85">
        <f t="shared" si="4"/>
        <v>14.55</v>
      </c>
      <c r="J52" s="143">
        <f t="shared" si="1"/>
        <v>1969.9244999999999</v>
      </c>
      <c r="L52" s="114"/>
    </row>
    <row r="53" spans="2:12" ht="25.5" outlineLevel="1">
      <c r="B53" s="165" t="s">
        <v>63</v>
      </c>
      <c r="C53" s="34" t="s">
        <v>153</v>
      </c>
      <c r="D53" s="32" t="s">
        <v>422</v>
      </c>
      <c r="E53" s="98" t="s">
        <v>154</v>
      </c>
      <c r="F53" s="34" t="s">
        <v>124</v>
      </c>
      <c r="G53" s="104">
        <v>95.93</v>
      </c>
      <c r="H53" s="104">
        <v>11.58</v>
      </c>
      <c r="I53" s="85">
        <f t="shared" si="4"/>
        <v>14.475</v>
      </c>
      <c r="J53" s="143">
        <f t="shared" si="1"/>
        <v>1388.5867500000002</v>
      </c>
      <c r="L53" s="114"/>
    </row>
    <row r="54" spans="2:12" ht="25.5" outlineLevel="1">
      <c r="B54" s="165" t="s">
        <v>64</v>
      </c>
      <c r="C54" s="36" t="s">
        <v>149</v>
      </c>
      <c r="D54" s="37" t="s">
        <v>422</v>
      </c>
      <c r="E54" s="98" t="s">
        <v>150</v>
      </c>
      <c r="F54" s="34" t="s">
        <v>126</v>
      </c>
      <c r="G54" s="104">
        <v>6.59</v>
      </c>
      <c r="H54" s="104">
        <v>704.36</v>
      </c>
      <c r="I54" s="85">
        <f t="shared" si="4"/>
        <v>880.45</v>
      </c>
      <c r="J54" s="143">
        <f t="shared" si="1"/>
        <v>5802.1655000000001</v>
      </c>
      <c r="L54" s="114"/>
    </row>
    <row r="55" spans="2:12" ht="20.100000000000001" customHeight="1" outlineLevel="1">
      <c r="B55" s="163" t="s">
        <v>319</v>
      </c>
      <c r="C55" s="34"/>
      <c r="D55" s="32"/>
      <c r="E55" s="10" t="s">
        <v>315</v>
      </c>
      <c r="F55" s="34"/>
      <c r="G55" s="104"/>
      <c r="H55" s="104"/>
      <c r="I55" s="85"/>
      <c r="J55" s="143"/>
      <c r="L55" s="114"/>
    </row>
    <row r="56" spans="2:12" ht="38.25" outlineLevel="1">
      <c r="B56" s="165" t="s">
        <v>318</v>
      </c>
      <c r="C56" s="36" t="s">
        <v>317</v>
      </c>
      <c r="D56" s="37" t="s">
        <v>422</v>
      </c>
      <c r="E56" s="98" t="s">
        <v>316</v>
      </c>
      <c r="F56" s="34" t="s">
        <v>126</v>
      </c>
      <c r="G56" s="104">
        <v>0.34</v>
      </c>
      <c r="H56" s="104">
        <v>2648.81</v>
      </c>
      <c r="I56" s="85">
        <f t="shared" si="4"/>
        <v>3311.0124999999998</v>
      </c>
      <c r="J56" s="143">
        <f t="shared" ref="J56" si="5">G56*I56</f>
        <v>1125.74425</v>
      </c>
      <c r="L56" s="114"/>
    </row>
    <row r="57" spans="2:12" ht="20.100000000000001" customHeight="1" outlineLevel="1">
      <c r="B57" s="161"/>
      <c r="C57" s="25"/>
      <c r="D57" s="25"/>
      <c r="E57" s="209" t="s">
        <v>52</v>
      </c>
      <c r="F57" s="209"/>
      <c r="G57" s="209"/>
      <c r="H57" s="209"/>
      <c r="I57" s="210"/>
      <c r="J57" s="162">
        <f>SUM(J40:J56)</f>
        <v>111344.25600000001</v>
      </c>
      <c r="L57" s="114"/>
    </row>
    <row r="58" spans="2:12" ht="20.100000000000001" customHeight="1">
      <c r="B58" s="140">
        <v>5</v>
      </c>
      <c r="C58" s="3"/>
      <c r="D58" s="3"/>
      <c r="E58" s="4" t="s">
        <v>95</v>
      </c>
      <c r="F58" s="4"/>
      <c r="G58" s="15"/>
      <c r="H58" s="29"/>
      <c r="I58" s="29"/>
      <c r="J58" s="141"/>
      <c r="L58" s="114"/>
    </row>
    <row r="59" spans="2:12" ht="20.100000000000001" customHeight="1" outlineLevel="1">
      <c r="B59" s="166" t="s">
        <v>14</v>
      </c>
      <c r="C59" s="32"/>
      <c r="D59" s="32"/>
      <c r="E59" s="10" t="s">
        <v>114</v>
      </c>
      <c r="F59" s="35"/>
      <c r="G59" s="104"/>
      <c r="H59" s="104"/>
      <c r="I59" s="85"/>
      <c r="J59" s="143"/>
      <c r="L59" s="114"/>
    </row>
    <row r="60" spans="2:12" ht="38.25" outlineLevel="1">
      <c r="B60" s="165" t="s">
        <v>65</v>
      </c>
      <c r="C60" s="32" t="s">
        <v>157</v>
      </c>
      <c r="D60" s="32" t="s">
        <v>422</v>
      </c>
      <c r="E60" s="33" t="s">
        <v>158</v>
      </c>
      <c r="F60" s="35" t="s">
        <v>132</v>
      </c>
      <c r="G60" s="104">
        <v>134.72</v>
      </c>
      <c r="H60" s="104">
        <v>106.17</v>
      </c>
      <c r="I60" s="85">
        <f t="shared" ref="I60" si="6">H60*(1+$J$8)</f>
        <v>132.71250000000001</v>
      </c>
      <c r="J60" s="143">
        <f t="shared" si="1"/>
        <v>17879.028000000002</v>
      </c>
      <c r="L60" s="114"/>
    </row>
    <row r="61" spans="2:12" ht="20.100000000000001" customHeight="1" outlineLevel="1">
      <c r="B61" s="166" t="s">
        <v>36</v>
      </c>
      <c r="C61" s="32"/>
      <c r="D61" s="32"/>
      <c r="E61" s="10" t="s">
        <v>42</v>
      </c>
      <c r="F61" s="35"/>
      <c r="G61" s="104"/>
      <c r="H61" s="104"/>
      <c r="I61" s="85"/>
      <c r="J61" s="143"/>
      <c r="L61" s="114"/>
    </row>
    <row r="62" spans="2:12" ht="30" customHeight="1" outlineLevel="1">
      <c r="B62" s="165" t="s">
        <v>66</v>
      </c>
      <c r="C62" s="37" t="s">
        <v>159</v>
      </c>
      <c r="D62" s="37" t="s">
        <v>422</v>
      </c>
      <c r="E62" s="98" t="s">
        <v>160</v>
      </c>
      <c r="F62" s="35" t="s">
        <v>132</v>
      </c>
      <c r="G62" s="104">
        <v>259.22000000000003</v>
      </c>
      <c r="H62" s="104">
        <v>76.290000000000006</v>
      </c>
      <c r="I62" s="85">
        <f t="shared" ref="I62" si="7">H62*(1+$J$8)</f>
        <v>95.362500000000011</v>
      </c>
      <c r="J62" s="143">
        <f t="shared" ref="J62:J97" si="8">G62*I62</f>
        <v>24719.867250000007</v>
      </c>
      <c r="L62" s="114"/>
    </row>
    <row r="63" spans="2:12" ht="19.5" customHeight="1" outlineLevel="1">
      <c r="B63" s="166" t="s">
        <v>41</v>
      </c>
      <c r="C63" s="32"/>
      <c r="D63" s="32"/>
      <c r="E63" s="10" t="s">
        <v>111</v>
      </c>
      <c r="F63" s="35"/>
      <c r="G63" s="104"/>
      <c r="H63" s="104"/>
      <c r="I63" s="85"/>
      <c r="J63" s="143"/>
      <c r="L63" s="114"/>
    </row>
    <row r="64" spans="2:12" ht="30" customHeight="1" outlineLevel="1">
      <c r="B64" s="165" t="s">
        <v>67</v>
      </c>
      <c r="C64" s="37" t="s">
        <v>159</v>
      </c>
      <c r="D64" s="37" t="s">
        <v>422</v>
      </c>
      <c r="E64" s="98" t="s">
        <v>160</v>
      </c>
      <c r="F64" s="35" t="s">
        <v>132</v>
      </c>
      <c r="G64" s="104">
        <v>148.08000000000001</v>
      </c>
      <c r="H64" s="104">
        <v>76.290000000000006</v>
      </c>
      <c r="I64" s="85">
        <f t="shared" ref="I64" si="9">H64*(1+$J$8)</f>
        <v>95.362500000000011</v>
      </c>
      <c r="J64" s="143">
        <f t="shared" si="8"/>
        <v>14121.279000000002</v>
      </c>
      <c r="L64" s="114"/>
    </row>
    <row r="65" spans="2:12" ht="20.100000000000001" customHeight="1" outlineLevel="1">
      <c r="B65" s="161"/>
      <c r="C65" s="25"/>
      <c r="D65" s="25"/>
      <c r="E65" s="209" t="s">
        <v>52</v>
      </c>
      <c r="F65" s="209"/>
      <c r="G65" s="209"/>
      <c r="H65" s="209"/>
      <c r="I65" s="210"/>
      <c r="J65" s="162">
        <f>SUM(J60:J64)</f>
        <v>56720.174250000011</v>
      </c>
      <c r="L65" s="114"/>
    </row>
    <row r="66" spans="2:12" ht="20.100000000000001" customHeight="1">
      <c r="B66" s="140">
        <v>6</v>
      </c>
      <c r="C66" s="3"/>
      <c r="D66" s="3"/>
      <c r="E66" s="4" t="s">
        <v>1</v>
      </c>
      <c r="F66" s="4"/>
      <c r="G66" s="15"/>
      <c r="H66" s="29"/>
      <c r="I66" s="29"/>
      <c r="J66" s="141"/>
      <c r="L66" s="114"/>
    </row>
    <row r="67" spans="2:12" ht="20.100000000000001" customHeight="1" outlineLevel="1">
      <c r="B67" s="167" t="s">
        <v>15</v>
      </c>
      <c r="C67" s="1"/>
      <c r="D67" s="1"/>
      <c r="E67" s="18" t="s">
        <v>177</v>
      </c>
      <c r="F67" s="35"/>
      <c r="G67" s="113"/>
      <c r="H67" s="85"/>
      <c r="I67" s="85"/>
      <c r="J67" s="143"/>
      <c r="L67" s="114"/>
    </row>
    <row r="68" spans="2:12" ht="38.25" outlineLevel="1">
      <c r="B68" s="142" t="s">
        <v>68</v>
      </c>
      <c r="C68" s="32" t="s">
        <v>176</v>
      </c>
      <c r="D68" s="32" t="s">
        <v>422</v>
      </c>
      <c r="E68" s="33" t="s">
        <v>178</v>
      </c>
      <c r="F68" s="35" t="s">
        <v>128</v>
      </c>
      <c r="G68" s="104">
        <v>3</v>
      </c>
      <c r="H68" s="104">
        <v>562.16</v>
      </c>
      <c r="I68" s="85">
        <f t="shared" ref="I68:I72" si="10">H68*(1+$J$8)</f>
        <v>702.69999999999993</v>
      </c>
      <c r="J68" s="143">
        <f t="shared" si="8"/>
        <v>2108.1</v>
      </c>
      <c r="L68" s="114"/>
    </row>
    <row r="69" spans="2:12" ht="51" outlineLevel="1">
      <c r="B69" s="142" t="s">
        <v>256</v>
      </c>
      <c r="C69" s="32" t="s">
        <v>179</v>
      </c>
      <c r="D69" s="32" t="s">
        <v>422</v>
      </c>
      <c r="E69" s="33" t="s">
        <v>180</v>
      </c>
      <c r="F69" s="35" t="s">
        <v>128</v>
      </c>
      <c r="G69" s="104">
        <v>4</v>
      </c>
      <c r="H69" s="104">
        <v>367.31</v>
      </c>
      <c r="I69" s="85">
        <f t="shared" si="10"/>
        <v>459.13749999999999</v>
      </c>
      <c r="J69" s="143">
        <f t="shared" si="8"/>
        <v>1836.55</v>
      </c>
      <c r="L69" s="114"/>
    </row>
    <row r="70" spans="2:12" ht="51" outlineLevel="1">
      <c r="B70" s="142" t="s">
        <v>323</v>
      </c>
      <c r="C70" s="101" t="s">
        <v>322</v>
      </c>
      <c r="D70" s="32" t="s">
        <v>422</v>
      </c>
      <c r="E70" s="109" t="s">
        <v>320</v>
      </c>
      <c r="F70" s="35" t="s">
        <v>128</v>
      </c>
      <c r="G70" s="104">
        <v>2</v>
      </c>
      <c r="H70" s="104">
        <v>407.23</v>
      </c>
      <c r="I70" s="85">
        <f t="shared" si="10"/>
        <v>509.03750000000002</v>
      </c>
      <c r="J70" s="143">
        <f t="shared" ref="J70" si="11">G70*I70</f>
        <v>1018.075</v>
      </c>
      <c r="L70" s="114"/>
    </row>
    <row r="71" spans="2:12" ht="38.25" outlineLevel="1">
      <c r="B71" s="142" t="s">
        <v>324</v>
      </c>
      <c r="C71" s="32" t="s">
        <v>326</v>
      </c>
      <c r="D71" s="32" t="s">
        <v>422</v>
      </c>
      <c r="E71" s="33" t="s">
        <v>328</v>
      </c>
      <c r="F71" s="35" t="s">
        <v>128</v>
      </c>
      <c r="G71" s="104">
        <v>6</v>
      </c>
      <c r="H71" s="104">
        <v>233.62</v>
      </c>
      <c r="I71" s="85">
        <f t="shared" si="10"/>
        <v>292.02499999999998</v>
      </c>
      <c r="J71" s="143">
        <f t="shared" ref="J71:J72" si="12">G71*I71</f>
        <v>1752.1499999999999</v>
      </c>
      <c r="L71" s="114"/>
    </row>
    <row r="72" spans="2:12" ht="51" outlineLevel="1">
      <c r="B72" s="142" t="s">
        <v>325</v>
      </c>
      <c r="C72" s="101" t="s">
        <v>327</v>
      </c>
      <c r="D72" s="32" t="s">
        <v>422</v>
      </c>
      <c r="E72" s="33" t="s">
        <v>329</v>
      </c>
      <c r="F72" s="35" t="s">
        <v>128</v>
      </c>
      <c r="G72" s="104">
        <v>2</v>
      </c>
      <c r="H72" s="104">
        <v>135.03</v>
      </c>
      <c r="I72" s="85">
        <f t="shared" si="10"/>
        <v>168.78749999999999</v>
      </c>
      <c r="J72" s="143">
        <f t="shared" si="12"/>
        <v>337.57499999999999</v>
      </c>
      <c r="L72" s="114"/>
    </row>
    <row r="73" spans="2:12" ht="20.100000000000001" customHeight="1" outlineLevel="1">
      <c r="B73" s="167" t="s">
        <v>257</v>
      </c>
      <c r="C73" s="32"/>
      <c r="D73" s="32"/>
      <c r="E73" s="11" t="s">
        <v>30</v>
      </c>
      <c r="F73" s="11"/>
      <c r="G73" s="104"/>
      <c r="H73" s="104"/>
      <c r="I73" s="85"/>
      <c r="J73" s="143"/>
      <c r="L73" s="114"/>
    </row>
    <row r="74" spans="2:12" ht="51" outlineLevel="1">
      <c r="B74" s="142" t="s">
        <v>258</v>
      </c>
      <c r="C74" s="32" t="s">
        <v>181</v>
      </c>
      <c r="D74" s="32" t="s">
        <v>422</v>
      </c>
      <c r="E74" s="33" t="s">
        <v>182</v>
      </c>
      <c r="F74" s="35" t="s">
        <v>132</v>
      </c>
      <c r="G74" s="104">
        <v>10.8</v>
      </c>
      <c r="H74" s="104">
        <v>1006.81</v>
      </c>
      <c r="I74" s="85">
        <f t="shared" ref="I74" si="13">H74*(1+$J$8)</f>
        <v>1258.5124999999998</v>
      </c>
      <c r="J74" s="143">
        <f t="shared" si="8"/>
        <v>13591.934999999999</v>
      </c>
      <c r="L74" s="114"/>
    </row>
    <row r="75" spans="2:12" ht="20.100000000000001" customHeight="1" outlineLevel="1">
      <c r="B75" s="161"/>
      <c r="C75" s="25"/>
      <c r="D75" s="25"/>
      <c r="E75" s="209" t="s">
        <v>52</v>
      </c>
      <c r="F75" s="209"/>
      <c r="G75" s="209"/>
      <c r="H75" s="209"/>
      <c r="I75" s="210"/>
      <c r="J75" s="162">
        <f>SUM(J68:J74)</f>
        <v>20644.384999999998</v>
      </c>
      <c r="L75" s="114"/>
    </row>
    <row r="76" spans="2:12" ht="20.100000000000001" customHeight="1">
      <c r="B76" s="140">
        <v>7</v>
      </c>
      <c r="C76" s="3"/>
      <c r="D76" s="3"/>
      <c r="E76" s="4" t="s">
        <v>97</v>
      </c>
      <c r="F76" s="4"/>
      <c r="G76" s="15"/>
      <c r="H76" s="29"/>
      <c r="I76" s="29"/>
      <c r="J76" s="141"/>
      <c r="L76" s="114"/>
    </row>
    <row r="77" spans="2:12" ht="38.25" outlineLevel="1">
      <c r="B77" s="142" t="s">
        <v>16</v>
      </c>
      <c r="C77" s="116" t="s">
        <v>183</v>
      </c>
      <c r="D77" s="40" t="s">
        <v>422</v>
      </c>
      <c r="E77" s="117" t="s">
        <v>184</v>
      </c>
      <c r="F77" s="118" t="s">
        <v>2</v>
      </c>
      <c r="G77" s="104">
        <v>803.09</v>
      </c>
      <c r="H77" s="104">
        <v>8.61</v>
      </c>
      <c r="I77" s="85">
        <f t="shared" ref="I77:I83" si="14">H77*(1+$J$8)</f>
        <v>10.762499999999999</v>
      </c>
      <c r="J77" s="143">
        <f t="shared" si="8"/>
        <v>8643.2561249999999</v>
      </c>
      <c r="L77" s="114"/>
    </row>
    <row r="78" spans="2:12" ht="38.25" outlineLevel="1">
      <c r="B78" s="142" t="s">
        <v>69</v>
      </c>
      <c r="C78" s="39" t="s">
        <v>185</v>
      </c>
      <c r="D78" s="40" t="s">
        <v>422</v>
      </c>
      <c r="E78" s="103" t="s">
        <v>186</v>
      </c>
      <c r="F78" s="35" t="s">
        <v>2</v>
      </c>
      <c r="G78" s="104">
        <v>84.33</v>
      </c>
      <c r="H78" s="104">
        <v>11.68</v>
      </c>
      <c r="I78" s="85">
        <f t="shared" si="14"/>
        <v>14.6</v>
      </c>
      <c r="J78" s="143">
        <f t="shared" si="8"/>
        <v>1231.2179999999998</v>
      </c>
      <c r="L78" s="114"/>
    </row>
    <row r="79" spans="2:12" ht="38.25" outlineLevel="1">
      <c r="B79" s="142" t="s">
        <v>241</v>
      </c>
      <c r="C79" s="39" t="s">
        <v>187</v>
      </c>
      <c r="D79" s="40" t="s">
        <v>422</v>
      </c>
      <c r="E79" s="103" t="s">
        <v>188</v>
      </c>
      <c r="F79" s="35" t="s">
        <v>2</v>
      </c>
      <c r="G79" s="104">
        <v>743.93</v>
      </c>
      <c r="H79" s="104">
        <v>30.73</v>
      </c>
      <c r="I79" s="85">
        <f t="shared" si="14"/>
        <v>38.412500000000001</v>
      </c>
      <c r="J79" s="143">
        <f t="shared" si="8"/>
        <v>28576.211124999998</v>
      </c>
      <c r="L79" s="114"/>
    </row>
    <row r="80" spans="2:12" ht="38.25" outlineLevel="1">
      <c r="B80" s="142" t="s">
        <v>242</v>
      </c>
      <c r="C80" s="39" t="s">
        <v>189</v>
      </c>
      <c r="D80" s="40" t="s">
        <v>422</v>
      </c>
      <c r="E80" s="103" t="s">
        <v>190</v>
      </c>
      <c r="F80" s="35" t="s">
        <v>2</v>
      </c>
      <c r="G80" s="104">
        <v>445.04</v>
      </c>
      <c r="H80" s="104">
        <v>32.53</v>
      </c>
      <c r="I80" s="85">
        <f t="shared" si="14"/>
        <v>40.662500000000001</v>
      </c>
      <c r="J80" s="143">
        <f t="shared" si="8"/>
        <v>18096.439000000002</v>
      </c>
      <c r="L80" s="114"/>
    </row>
    <row r="81" spans="2:20" ht="38.25" outlineLevel="1">
      <c r="B81" s="142" t="s">
        <v>243</v>
      </c>
      <c r="C81" s="39" t="s">
        <v>191</v>
      </c>
      <c r="D81" s="40" t="s">
        <v>422</v>
      </c>
      <c r="E81" s="103" t="s">
        <v>192</v>
      </c>
      <c r="F81" s="35" t="s">
        <v>2</v>
      </c>
      <c r="G81" s="104">
        <v>84.33</v>
      </c>
      <c r="H81" s="104">
        <v>29.35</v>
      </c>
      <c r="I81" s="85">
        <f t="shared" si="14"/>
        <v>36.6875</v>
      </c>
      <c r="J81" s="143">
        <f t="shared" si="8"/>
        <v>3093.8568749999999</v>
      </c>
      <c r="L81" s="114"/>
    </row>
    <row r="82" spans="2:20" ht="63.75" outlineLevel="1">
      <c r="B82" s="142" t="s">
        <v>244</v>
      </c>
      <c r="C82" s="39" t="s">
        <v>193</v>
      </c>
      <c r="D82" s="40" t="s">
        <v>422</v>
      </c>
      <c r="E82" s="103" t="s">
        <v>194</v>
      </c>
      <c r="F82" s="35" t="s">
        <v>2</v>
      </c>
      <c r="G82" s="104">
        <v>210.5</v>
      </c>
      <c r="H82" s="104">
        <v>70.33</v>
      </c>
      <c r="I82" s="85">
        <f t="shared" si="14"/>
        <v>87.912499999999994</v>
      </c>
      <c r="J82" s="143">
        <f t="shared" si="8"/>
        <v>18505.581249999999</v>
      </c>
      <c r="L82" s="114"/>
    </row>
    <row r="83" spans="2:20" ht="63.75" outlineLevel="1">
      <c r="B83" s="142" t="s">
        <v>245</v>
      </c>
      <c r="C83" s="39" t="s">
        <v>193</v>
      </c>
      <c r="D83" s="40" t="s">
        <v>422</v>
      </c>
      <c r="E83" s="98" t="s">
        <v>195</v>
      </c>
      <c r="F83" s="35" t="s">
        <v>2</v>
      </c>
      <c r="G83" s="104">
        <v>85.51</v>
      </c>
      <c r="H83" s="104">
        <v>70.33</v>
      </c>
      <c r="I83" s="85">
        <f t="shared" si="14"/>
        <v>87.912499999999994</v>
      </c>
      <c r="J83" s="143">
        <f t="shared" si="8"/>
        <v>7517.3978749999997</v>
      </c>
      <c r="L83" s="114"/>
    </row>
    <row r="84" spans="2:20" ht="20.100000000000001" customHeight="1" outlineLevel="1">
      <c r="B84" s="161"/>
      <c r="C84" s="25"/>
      <c r="D84" s="25"/>
      <c r="E84" s="209" t="s">
        <v>52</v>
      </c>
      <c r="F84" s="209"/>
      <c r="G84" s="209"/>
      <c r="H84" s="209"/>
      <c r="I84" s="210"/>
      <c r="J84" s="162">
        <f>SUM(J77:J83)</f>
        <v>85663.960249999989</v>
      </c>
      <c r="L84" s="114"/>
    </row>
    <row r="85" spans="2:20" ht="20.100000000000001" customHeight="1">
      <c r="B85" s="140">
        <v>8</v>
      </c>
      <c r="C85" s="3"/>
      <c r="D85" s="3"/>
      <c r="E85" s="4" t="s">
        <v>98</v>
      </c>
      <c r="F85" s="4"/>
      <c r="G85" s="15"/>
      <c r="H85" s="29"/>
      <c r="I85" s="29"/>
      <c r="J85" s="141"/>
      <c r="L85" s="114"/>
    </row>
    <row r="86" spans="2:20" ht="20.100000000000001" customHeight="1" outlineLevel="1">
      <c r="B86" s="168" t="s">
        <v>17</v>
      </c>
      <c r="C86" s="119"/>
      <c r="D86" s="120"/>
      <c r="E86" s="2" t="s">
        <v>106</v>
      </c>
      <c r="F86" s="35"/>
      <c r="G86" s="104"/>
      <c r="H86" s="104"/>
      <c r="I86" s="85"/>
      <c r="J86" s="143"/>
      <c r="L86" s="114"/>
    </row>
    <row r="87" spans="2:20" ht="25.5" outlineLevel="1">
      <c r="B87" s="142" t="s">
        <v>246</v>
      </c>
      <c r="C87" s="39">
        <v>100322</v>
      </c>
      <c r="D87" s="120" t="s">
        <v>29</v>
      </c>
      <c r="E87" s="121" t="s">
        <v>418</v>
      </c>
      <c r="F87" s="118" t="s">
        <v>126</v>
      </c>
      <c r="G87" s="104">
        <v>30.07</v>
      </c>
      <c r="H87" s="104">
        <v>158.75</v>
      </c>
      <c r="I87" s="112">
        <f t="shared" ref="I87:I89" si="15">H87*(1+$J$8)</f>
        <v>198.4375</v>
      </c>
      <c r="J87" s="172">
        <f t="shared" ref="J87:J89" si="16">G87*I87</f>
        <v>5967.015625</v>
      </c>
      <c r="L87" s="114"/>
      <c r="N87" s="204" t="s">
        <v>125</v>
      </c>
      <c r="O87" s="204"/>
      <c r="P87" s="204"/>
      <c r="Q87" s="204"/>
      <c r="R87" s="204"/>
      <c r="S87" s="204"/>
    </row>
    <row r="88" spans="2:20" ht="25.5" outlineLevel="1">
      <c r="B88" s="142" t="s">
        <v>247</v>
      </c>
      <c r="C88" s="39">
        <v>97113</v>
      </c>
      <c r="D88" s="120" t="s">
        <v>29</v>
      </c>
      <c r="E88" s="121" t="s">
        <v>419</v>
      </c>
      <c r="F88" s="118" t="s">
        <v>132</v>
      </c>
      <c r="G88" s="104">
        <f>G87/0.05</f>
        <v>601.4</v>
      </c>
      <c r="H88" s="104">
        <v>2.63</v>
      </c>
      <c r="I88" s="112">
        <f t="shared" si="15"/>
        <v>3.2874999999999996</v>
      </c>
      <c r="J88" s="172">
        <f t="shared" si="16"/>
        <v>1977.1024999999997</v>
      </c>
      <c r="L88" s="114"/>
    </row>
    <row r="89" spans="2:20" ht="25.5" outlineLevel="1">
      <c r="B89" s="142" t="s">
        <v>248</v>
      </c>
      <c r="C89" s="39" t="s">
        <v>141</v>
      </c>
      <c r="D89" s="120" t="s">
        <v>422</v>
      </c>
      <c r="E89" s="121" t="s">
        <v>142</v>
      </c>
      <c r="F89" s="118" t="s">
        <v>132</v>
      </c>
      <c r="G89" s="104">
        <v>601.4</v>
      </c>
      <c r="H89" s="104">
        <v>20.43</v>
      </c>
      <c r="I89" s="85">
        <f t="shared" si="15"/>
        <v>25.537500000000001</v>
      </c>
      <c r="J89" s="143">
        <f t="shared" si="16"/>
        <v>15358.252500000001</v>
      </c>
      <c r="L89" s="114"/>
    </row>
    <row r="90" spans="2:20" ht="25.5" outlineLevel="1">
      <c r="B90" s="142" t="s">
        <v>249</v>
      </c>
      <c r="C90" s="39">
        <v>97090</v>
      </c>
      <c r="D90" s="120" t="s">
        <v>29</v>
      </c>
      <c r="E90" s="121" t="s">
        <v>421</v>
      </c>
      <c r="F90" s="118" t="s">
        <v>124</v>
      </c>
      <c r="G90" s="104">
        <f>601.41*2.2</f>
        <v>1323.1020000000001</v>
      </c>
      <c r="H90" s="104">
        <v>15.53</v>
      </c>
      <c r="I90" s="112">
        <f t="shared" ref="I90:I99" si="17">H90*(1+$J$8)</f>
        <v>19.412499999999998</v>
      </c>
      <c r="J90" s="172">
        <f t="shared" si="8"/>
        <v>25684.717574999999</v>
      </c>
      <c r="L90" s="114"/>
      <c r="M90" s="211" t="s">
        <v>123</v>
      </c>
      <c r="N90" s="212"/>
      <c r="O90" s="212"/>
      <c r="P90" s="212"/>
      <c r="Q90" s="212"/>
      <c r="R90" s="212"/>
      <c r="S90" s="212"/>
      <c r="T90" s="212"/>
    </row>
    <row r="91" spans="2:20" ht="25.5" outlineLevel="1">
      <c r="B91" s="142" t="s">
        <v>330</v>
      </c>
      <c r="C91" s="39">
        <v>97096</v>
      </c>
      <c r="D91" s="120" t="s">
        <v>29</v>
      </c>
      <c r="E91" s="121" t="s">
        <v>420</v>
      </c>
      <c r="F91" s="118" t="s">
        <v>126</v>
      </c>
      <c r="G91" s="104">
        <v>48.11</v>
      </c>
      <c r="H91" s="104">
        <v>686.77</v>
      </c>
      <c r="I91" s="112">
        <f t="shared" si="17"/>
        <v>858.46249999999998</v>
      </c>
      <c r="J91" s="172">
        <f t="shared" ref="J91:J92" si="18">G91*I91</f>
        <v>41300.630874999995</v>
      </c>
      <c r="L91" s="114"/>
    </row>
    <row r="92" spans="2:20" ht="38.25" outlineLevel="1">
      <c r="B92" s="142" t="s">
        <v>331</v>
      </c>
      <c r="C92" s="39" t="s">
        <v>334</v>
      </c>
      <c r="D92" s="120" t="s">
        <v>422</v>
      </c>
      <c r="E92" s="121" t="s">
        <v>339</v>
      </c>
      <c r="F92" s="118" t="s">
        <v>321</v>
      </c>
      <c r="G92" s="104">
        <f>(15*16)+(8*30)</f>
        <v>480</v>
      </c>
      <c r="H92" s="104">
        <v>20</v>
      </c>
      <c r="I92" s="112">
        <f t="shared" si="17"/>
        <v>25</v>
      </c>
      <c r="J92" s="172">
        <f t="shared" si="18"/>
        <v>12000</v>
      </c>
      <c r="L92" s="114"/>
    </row>
    <row r="93" spans="2:20" ht="25.5" outlineLevel="1">
      <c r="B93" s="142" t="s">
        <v>332</v>
      </c>
      <c r="C93" s="39" t="s">
        <v>237</v>
      </c>
      <c r="D93" s="120" t="s">
        <v>422</v>
      </c>
      <c r="E93" s="121" t="s">
        <v>238</v>
      </c>
      <c r="F93" s="180" t="s">
        <v>132</v>
      </c>
      <c r="G93" s="104">
        <v>601.4</v>
      </c>
      <c r="H93" s="104">
        <v>11.93</v>
      </c>
      <c r="I93" s="112">
        <f t="shared" si="17"/>
        <v>14.9125</v>
      </c>
      <c r="J93" s="172">
        <f t="shared" si="8"/>
        <v>8968.3774999999987</v>
      </c>
      <c r="L93" s="114"/>
      <c r="M93" s="114"/>
    </row>
    <row r="94" spans="2:20" ht="25.5" outlineLevel="1">
      <c r="B94" s="142" t="s">
        <v>333</v>
      </c>
      <c r="C94" s="39" t="s">
        <v>335</v>
      </c>
      <c r="D94" s="120" t="s">
        <v>422</v>
      </c>
      <c r="E94" s="121" t="s">
        <v>340</v>
      </c>
      <c r="F94" s="35" t="s">
        <v>132</v>
      </c>
      <c r="G94" s="104">
        <v>64.91</v>
      </c>
      <c r="H94" s="104">
        <v>57.27</v>
      </c>
      <c r="I94" s="112">
        <f t="shared" si="17"/>
        <v>71.587500000000006</v>
      </c>
      <c r="J94" s="172">
        <f t="shared" si="8"/>
        <v>4646.7446250000003</v>
      </c>
      <c r="L94" s="114"/>
    </row>
    <row r="95" spans="2:20" ht="51" outlineLevel="1">
      <c r="B95" s="142" t="s">
        <v>344</v>
      </c>
      <c r="C95" s="39" t="s">
        <v>336</v>
      </c>
      <c r="D95" s="120" t="s">
        <v>422</v>
      </c>
      <c r="E95" s="121" t="s">
        <v>341</v>
      </c>
      <c r="F95" s="35" t="s">
        <v>132</v>
      </c>
      <c r="G95" s="104">
        <v>64.91</v>
      </c>
      <c r="H95" s="104">
        <v>63.06</v>
      </c>
      <c r="I95" s="112">
        <f t="shared" si="17"/>
        <v>78.825000000000003</v>
      </c>
      <c r="J95" s="172">
        <f t="shared" si="8"/>
        <v>5116.5307499999999</v>
      </c>
      <c r="L95" s="114"/>
    </row>
    <row r="96" spans="2:20" ht="51" outlineLevel="1">
      <c r="B96" s="142" t="s">
        <v>345</v>
      </c>
      <c r="C96" s="39" t="s">
        <v>337</v>
      </c>
      <c r="D96" s="120" t="s">
        <v>422</v>
      </c>
      <c r="E96" s="121" t="s">
        <v>342</v>
      </c>
      <c r="F96" s="35" t="s">
        <v>132</v>
      </c>
      <c r="G96" s="104">
        <v>64.91</v>
      </c>
      <c r="H96" s="104">
        <v>70.040000000000006</v>
      </c>
      <c r="I96" s="112">
        <f t="shared" si="17"/>
        <v>87.550000000000011</v>
      </c>
      <c r="J96" s="172">
        <f t="shared" si="8"/>
        <v>5682.8705</v>
      </c>
      <c r="L96" s="114"/>
    </row>
    <row r="97" spans="1:12" ht="25.5" outlineLevel="1">
      <c r="B97" s="142" t="s">
        <v>346</v>
      </c>
      <c r="C97" s="39" t="s">
        <v>338</v>
      </c>
      <c r="D97" s="120" t="s">
        <v>422</v>
      </c>
      <c r="E97" s="121" t="s">
        <v>343</v>
      </c>
      <c r="F97" s="35" t="s">
        <v>132</v>
      </c>
      <c r="G97" s="104">
        <v>0.41</v>
      </c>
      <c r="H97" s="104">
        <v>295.29000000000002</v>
      </c>
      <c r="I97" s="112">
        <f t="shared" si="17"/>
        <v>369.11250000000001</v>
      </c>
      <c r="J97" s="172">
        <f t="shared" si="8"/>
        <v>151.33612500000001</v>
      </c>
      <c r="L97" s="114"/>
    </row>
    <row r="98" spans="1:12" ht="20.100000000000001" customHeight="1" outlineLevel="1">
      <c r="B98" s="168" t="s">
        <v>70</v>
      </c>
      <c r="C98" s="119"/>
      <c r="D98" s="120"/>
      <c r="E98" s="2" t="s">
        <v>31</v>
      </c>
      <c r="F98" s="106"/>
      <c r="G98" s="104"/>
      <c r="H98" s="104"/>
      <c r="I98" s="85"/>
      <c r="J98" s="143"/>
      <c r="L98" s="114"/>
    </row>
    <row r="99" spans="1:12" ht="20.100000000000001" customHeight="1" outlineLevel="1">
      <c r="B99" s="142" t="s">
        <v>250</v>
      </c>
      <c r="C99" s="122" t="s">
        <v>161</v>
      </c>
      <c r="D99" s="40" t="s">
        <v>422</v>
      </c>
      <c r="E99" s="33" t="s">
        <v>162</v>
      </c>
      <c r="F99" s="106" t="s">
        <v>132</v>
      </c>
      <c r="G99" s="104">
        <v>195.79</v>
      </c>
      <c r="H99" s="104">
        <v>58.01</v>
      </c>
      <c r="I99" s="85">
        <f t="shared" si="17"/>
        <v>72.512500000000003</v>
      </c>
      <c r="J99" s="143">
        <f t="shared" ref="J99:J134" si="19">G99*I99</f>
        <v>14197.222374999999</v>
      </c>
      <c r="L99" s="114"/>
    </row>
    <row r="100" spans="1:12" ht="20.100000000000001" customHeight="1" outlineLevel="1">
      <c r="B100" s="161"/>
      <c r="C100" s="25"/>
      <c r="D100" s="25"/>
      <c r="E100" s="209" t="s">
        <v>52</v>
      </c>
      <c r="F100" s="209"/>
      <c r="G100" s="209"/>
      <c r="H100" s="209"/>
      <c r="I100" s="210"/>
      <c r="J100" s="162">
        <f>SUM(J87:J99)</f>
        <v>141050.80095000003</v>
      </c>
      <c r="L100" s="114"/>
    </row>
    <row r="101" spans="1:12" ht="20.100000000000001" customHeight="1">
      <c r="B101" s="140">
        <v>9</v>
      </c>
      <c r="C101" s="3"/>
      <c r="D101" s="3"/>
      <c r="E101" s="4" t="s">
        <v>99</v>
      </c>
      <c r="F101" s="4"/>
      <c r="G101" s="15"/>
      <c r="H101" s="29"/>
      <c r="I101" s="29"/>
      <c r="J101" s="141"/>
      <c r="L101" s="114"/>
    </row>
    <row r="102" spans="1:12" ht="25.5">
      <c r="B102" s="142" t="s">
        <v>251</v>
      </c>
      <c r="C102" s="32" t="s">
        <v>348</v>
      </c>
      <c r="D102" s="40" t="s">
        <v>422</v>
      </c>
      <c r="E102" s="33" t="s">
        <v>347</v>
      </c>
      <c r="F102" s="35" t="s">
        <v>132</v>
      </c>
      <c r="G102" s="104">
        <v>445.04</v>
      </c>
      <c r="H102" s="104">
        <v>6.29</v>
      </c>
      <c r="I102" s="85">
        <f t="shared" ref="I102:I107" si="20">H102*(1+$J$8)</f>
        <v>7.8624999999999998</v>
      </c>
      <c r="J102" s="143">
        <f t="shared" ref="J102:J103" si="21">G102*I102</f>
        <v>3499.127</v>
      </c>
      <c r="L102" s="114"/>
    </row>
    <row r="103" spans="1:12" ht="25.5">
      <c r="B103" s="142" t="s">
        <v>252</v>
      </c>
      <c r="C103" s="32" t="s">
        <v>350</v>
      </c>
      <c r="D103" s="40" t="s">
        <v>422</v>
      </c>
      <c r="E103" s="33" t="s">
        <v>351</v>
      </c>
      <c r="F103" s="35" t="s">
        <v>132</v>
      </c>
      <c r="G103" s="104">
        <v>84.33</v>
      </c>
      <c r="H103" s="104">
        <v>7.85</v>
      </c>
      <c r="I103" s="85">
        <f t="shared" si="20"/>
        <v>9.8125</v>
      </c>
      <c r="J103" s="143">
        <f t="shared" si="21"/>
        <v>827.48812499999997</v>
      </c>
      <c r="L103" s="114"/>
    </row>
    <row r="104" spans="1:12" ht="25.5" outlineLevel="1">
      <c r="B104" s="142" t="s">
        <v>253</v>
      </c>
      <c r="C104" s="32" t="s">
        <v>352</v>
      </c>
      <c r="D104" s="40" t="s">
        <v>422</v>
      </c>
      <c r="E104" s="33" t="s">
        <v>353</v>
      </c>
      <c r="F104" s="35" t="s">
        <v>132</v>
      </c>
      <c r="G104" s="104">
        <v>445.04</v>
      </c>
      <c r="H104" s="104">
        <v>14.1</v>
      </c>
      <c r="I104" s="85">
        <f t="shared" si="20"/>
        <v>17.625</v>
      </c>
      <c r="J104" s="143">
        <f t="shared" si="19"/>
        <v>7843.83</v>
      </c>
      <c r="L104" s="114"/>
    </row>
    <row r="105" spans="1:12" ht="25.5" outlineLevel="1">
      <c r="B105" s="142" t="s">
        <v>254</v>
      </c>
      <c r="C105" s="32" t="s">
        <v>354</v>
      </c>
      <c r="D105" s="40" t="s">
        <v>422</v>
      </c>
      <c r="E105" s="33" t="s">
        <v>355</v>
      </c>
      <c r="F105" s="35" t="s">
        <v>132</v>
      </c>
      <c r="G105" s="104">
        <v>84.33</v>
      </c>
      <c r="H105" s="104">
        <v>15.56</v>
      </c>
      <c r="I105" s="85">
        <f t="shared" si="20"/>
        <v>19.45</v>
      </c>
      <c r="J105" s="143">
        <f t="shared" si="19"/>
        <v>1640.2184999999999</v>
      </c>
      <c r="L105" s="114"/>
    </row>
    <row r="106" spans="1:12" ht="25.5" outlineLevel="1">
      <c r="B106" s="142" t="s">
        <v>255</v>
      </c>
      <c r="C106" s="32" t="s">
        <v>163</v>
      </c>
      <c r="D106" s="40" t="s">
        <v>422</v>
      </c>
      <c r="E106" s="33" t="s">
        <v>164</v>
      </c>
      <c r="F106" s="35" t="s">
        <v>132</v>
      </c>
      <c r="G106" s="104">
        <v>483.8</v>
      </c>
      <c r="H106" s="104">
        <v>51.01</v>
      </c>
      <c r="I106" s="85">
        <f t="shared" si="20"/>
        <v>63.762499999999996</v>
      </c>
      <c r="J106" s="143">
        <f t="shared" si="19"/>
        <v>30848.297499999997</v>
      </c>
      <c r="L106" s="114"/>
    </row>
    <row r="107" spans="1:12" ht="25.5" outlineLevel="1">
      <c r="B107" s="142" t="s">
        <v>349</v>
      </c>
      <c r="C107" s="32" t="s">
        <v>165</v>
      </c>
      <c r="D107" s="40" t="s">
        <v>422</v>
      </c>
      <c r="E107" s="132" t="s">
        <v>356</v>
      </c>
      <c r="F107" s="35" t="s">
        <v>321</v>
      </c>
      <c r="G107" s="104">
        <v>275.60000000000002</v>
      </c>
      <c r="H107" s="104">
        <v>18.88</v>
      </c>
      <c r="I107" s="85">
        <f t="shared" si="20"/>
        <v>23.599999999999998</v>
      </c>
      <c r="J107" s="143">
        <f t="shared" si="19"/>
        <v>6504.16</v>
      </c>
      <c r="K107" s="114"/>
      <c r="L107" s="114"/>
    </row>
    <row r="108" spans="1:12" ht="20.100000000000001" customHeight="1" outlineLevel="1">
      <c r="B108" s="161"/>
      <c r="C108" s="25"/>
      <c r="D108" s="25"/>
      <c r="E108" s="209" t="s">
        <v>52</v>
      </c>
      <c r="F108" s="209"/>
      <c r="G108" s="209"/>
      <c r="H108" s="209"/>
      <c r="I108" s="210"/>
      <c r="J108" s="162">
        <f>SUM(J102:J107)</f>
        <v>51163.121125000005</v>
      </c>
      <c r="L108" s="114"/>
    </row>
    <row r="109" spans="1:12" ht="20.100000000000001" customHeight="1">
      <c r="B109" s="140">
        <v>10</v>
      </c>
      <c r="C109" s="3"/>
      <c r="D109" s="3"/>
      <c r="E109" s="4" t="s">
        <v>100</v>
      </c>
      <c r="F109" s="4"/>
      <c r="G109" s="15"/>
      <c r="H109" s="29"/>
      <c r="I109" s="29"/>
      <c r="J109" s="141"/>
      <c r="L109" s="114"/>
    </row>
    <row r="110" spans="1:12" s="88" customFormat="1" ht="20.100000000000001" customHeight="1" outlineLevel="1">
      <c r="A110" s="44"/>
      <c r="B110" s="169" t="s">
        <v>18</v>
      </c>
      <c r="C110" s="86"/>
      <c r="D110" s="86"/>
      <c r="E110" s="123" t="s">
        <v>115</v>
      </c>
      <c r="F110" s="87"/>
      <c r="G110" s="82"/>
      <c r="H110" s="82"/>
      <c r="I110" s="83"/>
      <c r="J110" s="170"/>
      <c r="K110" s="42"/>
      <c r="L110" s="114"/>
    </row>
    <row r="111" spans="1:12" ht="25.5" outlineLevel="1">
      <c r="B111" s="142" t="s">
        <v>71</v>
      </c>
      <c r="C111" s="40" t="s">
        <v>358</v>
      </c>
      <c r="D111" s="40" t="s">
        <v>29</v>
      </c>
      <c r="E111" s="124" t="s">
        <v>357</v>
      </c>
      <c r="F111" s="40" t="s">
        <v>321</v>
      </c>
      <c r="G111" s="104">
        <v>12</v>
      </c>
      <c r="H111" s="104">
        <v>19.39</v>
      </c>
      <c r="I111" s="85">
        <f t="shared" ref="I111:I129" si="22">H111*(1+$J$8)</f>
        <v>24.237500000000001</v>
      </c>
      <c r="J111" s="143">
        <f t="shared" si="19"/>
        <v>290.85000000000002</v>
      </c>
      <c r="L111" s="114"/>
    </row>
    <row r="112" spans="1:12" ht="25.5" outlineLevel="1">
      <c r="B112" s="142" t="s">
        <v>72</v>
      </c>
      <c r="C112" s="40" t="s">
        <v>360</v>
      </c>
      <c r="D112" s="40" t="s">
        <v>29</v>
      </c>
      <c r="E112" s="124" t="s">
        <v>359</v>
      </c>
      <c r="F112" s="40" t="s">
        <v>321</v>
      </c>
      <c r="G112" s="104">
        <v>42</v>
      </c>
      <c r="H112" s="104">
        <v>22.47</v>
      </c>
      <c r="I112" s="85">
        <f t="shared" si="22"/>
        <v>28.087499999999999</v>
      </c>
      <c r="J112" s="143">
        <f t="shared" si="19"/>
        <v>1179.675</v>
      </c>
      <c r="L112" s="114"/>
    </row>
    <row r="113" spans="1:12" ht="25.5" outlineLevel="1">
      <c r="B113" s="142" t="s">
        <v>73</v>
      </c>
      <c r="C113" s="40" t="s">
        <v>361</v>
      </c>
      <c r="D113" s="40" t="s">
        <v>29</v>
      </c>
      <c r="E113" s="124" t="s">
        <v>364</v>
      </c>
      <c r="F113" s="40" t="s">
        <v>321</v>
      </c>
      <c r="G113" s="104">
        <v>28</v>
      </c>
      <c r="H113" s="104">
        <v>32.26</v>
      </c>
      <c r="I113" s="85">
        <f t="shared" si="22"/>
        <v>40.324999999999996</v>
      </c>
      <c r="J113" s="143">
        <f t="shared" si="19"/>
        <v>1129.0999999999999</v>
      </c>
      <c r="L113" s="114"/>
    </row>
    <row r="114" spans="1:12" ht="25.5" outlineLevel="1">
      <c r="B114" s="142" t="s">
        <v>236</v>
      </c>
      <c r="C114" s="40" t="s">
        <v>362</v>
      </c>
      <c r="D114" s="40" t="s">
        <v>29</v>
      </c>
      <c r="E114" s="124" t="s">
        <v>365</v>
      </c>
      <c r="F114" s="40" t="s">
        <v>321</v>
      </c>
      <c r="G114" s="104">
        <v>30</v>
      </c>
      <c r="H114" s="104">
        <v>40.049999999999997</v>
      </c>
      <c r="I114" s="85">
        <f t="shared" si="22"/>
        <v>50.0625</v>
      </c>
      <c r="J114" s="143">
        <f t="shared" si="19"/>
        <v>1501.875</v>
      </c>
      <c r="L114" s="114"/>
    </row>
    <row r="115" spans="1:12" ht="25.5" outlineLevel="1">
      <c r="B115" s="142" t="s">
        <v>259</v>
      </c>
      <c r="C115" s="40" t="s">
        <v>363</v>
      </c>
      <c r="D115" s="40" t="s">
        <v>29</v>
      </c>
      <c r="E115" s="124" t="s">
        <v>366</v>
      </c>
      <c r="F115" s="40" t="s">
        <v>321</v>
      </c>
      <c r="G115" s="104">
        <v>36</v>
      </c>
      <c r="H115" s="104">
        <v>42.89</v>
      </c>
      <c r="I115" s="85">
        <f t="shared" si="22"/>
        <v>53.612499999999997</v>
      </c>
      <c r="J115" s="143">
        <f t="shared" si="19"/>
        <v>1930.05</v>
      </c>
      <c r="L115" s="114"/>
    </row>
    <row r="116" spans="1:12" s="42" customFormat="1" ht="20.100000000000001" customHeight="1" outlineLevel="1">
      <c r="A116" s="44"/>
      <c r="B116" s="173" t="s">
        <v>25</v>
      </c>
      <c r="C116" s="36"/>
      <c r="D116" s="80"/>
      <c r="E116" s="81" t="s">
        <v>108</v>
      </c>
      <c r="F116" s="181"/>
      <c r="G116" s="82"/>
      <c r="H116" s="82"/>
      <c r="I116" s="83"/>
      <c r="J116" s="170"/>
      <c r="L116" s="114"/>
    </row>
    <row r="117" spans="1:12" ht="25.5" outlineLevel="1">
      <c r="B117" s="142" t="s">
        <v>74</v>
      </c>
      <c r="C117" s="40">
        <v>89353</v>
      </c>
      <c r="D117" s="40" t="s">
        <v>29</v>
      </c>
      <c r="E117" s="124" t="s">
        <v>367</v>
      </c>
      <c r="F117" s="40" t="s">
        <v>128</v>
      </c>
      <c r="G117" s="104">
        <v>1</v>
      </c>
      <c r="H117" s="104">
        <v>52.51</v>
      </c>
      <c r="I117" s="85">
        <f t="shared" si="22"/>
        <v>65.637500000000003</v>
      </c>
      <c r="J117" s="143">
        <f t="shared" si="19"/>
        <v>65.637500000000003</v>
      </c>
      <c r="L117" s="114"/>
    </row>
    <row r="118" spans="1:12" ht="25.5" outlineLevel="1">
      <c r="B118" s="142" t="s">
        <v>260</v>
      </c>
      <c r="C118" s="34">
        <v>94497</v>
      </c>
      <c r="D118" s="40" t="s">
        <v>29</v>
      </c>
      <c r="E118" s="124" t="s">
        <v>196</v>
      </c>
      <c r="F118" s="40" t="s">
        <v>128</v>
      </c>
      <c r="G118" s="104">
        <v>2</v>
      </c>
      <c r="H118" s="104">
        <v>140.96</v>
      </c>
      <c r="I118" s="85">
        <f t="shared" si="22"/>
        <v>176.20000000000002</v>
      </c>
      <c r="J118" s="143">
        <f t="shared" si="19"/>
        <v>352.40000000000003</v>
      </c>
      <c r="L118" s="114"/>
    </row>
    <row r="119" spans="1:12" ht="25.5" outlineLevel="1">
      <c r="B119" s="142" t="s">
        <v>261</v>
      </c>
      <c r="C119" s="34">
        <v>94794</v>
      </c>
      <c r="D119" s="34" t="s">
        <v>29</v>
      </c>
      <c r="E119" s="124" t="s">
        <v>368</v>
      </c>
      <c r="F119" s="40" t="s">
        <v>128</v>
      </c>
      <c r="G119" s="104">
        <v>2</v>
      </c>
      <c r="H119" s="104">
        <v>223.27</v>
      </c>
      <c r="I119" s="85">
        <f t="shared" si="22"/>
        <v>279.08750000000003</v>
      </c>
      <c r="J119" s="143">
        <f t="shared" si="19"/>
        <v>558.17500000000007</v>
      </c>
      <c r="L119" s="114"/>
    </row>
    <row r="120" spans="1:12" ht="25.5" outlineLevel="1">
      <c r="B120" s="142" t="s">
        <v>262</v>
      </c>
      <c r="C120" s="34">
        <v>94793</v>
      </c>
      <c r="D120" s="34" t="s">
        <v>29</v>
      </c>
      <c r="E120" s="124" t="s">
        <v>369</v>
      </c>
      <c r="F120" s="40" t="s">
        <v>128</v>
      </c>
      <c r="G120" s="104">
        <v>2</v>
      </c>
      <c r="H120" s="104">
        <v>211.53</v>
      </c>
      <c r="I120" s="85">
        <f t="shared" si="22"/>
        <v>264.41250000000002</v>
      </c>
      <c r="J120" s="143">
        <f t="shared" si="19"/>
        <v>528.82500000000005</v>
      </c>
      <c r="L120" s="114"/>
    </row>
    <row r="121" spans="1:12" ht="25.5" outlineLevel="1">
      <c r="B121" s="142" t="s">
        <v>263</v>
      </c>
      <c r="C121" s="34">
        <v>94792</v>
      </c>
      <c r="D121" s="34" t="s">
        <v>29</v>
      </c>
      <c r="E121" s="124" t="s">
        <v>370</v>
      </c>
      <c r="F121" s="40" t="s">
        <v>128</v>
      </c>
      <c r="G121" s="104">
        <v>2</v>
      </c>
      <c r="H121" s="104">
        <v>153.63</v>
      </c>
      <c r="I121" s="85">
        <f t="shared" si="22"/>
        <v>192.03749999999999</v>
      </c>
      <c r="J121" s="143">
        <f t="shared" si="19"/>
        <v>384.07499999999999</v>
      </c>
      <c r="L121" s="114"/>
    </row>
    <row r="122" spans="1:12" ht="25.5" outlineLevel="1">
      <c r="B122" s="142" t="s">
        <v>264</v>
      </c>
      <c r="C122" s="34">
        <v>89987</v>
      </c>
      <c r="D122" s="34" t="s">
        <v>29</v>
      </c>
      <c r="E122" s="124" t="s">
        <v>371</v>
      </c>
      <c r="F122" s="40" t="s">
        <v>128</v>
      </c>
      <c r="G122" s="104">
        <v>2</v>
      </c>
      <c r="H122" s="104">
        <v>125.89</v>
      </c>
      <c r="I122" s="85">
        <f t="shared" si="22"/>
        <v>157.36250000000001</v>
      </c>
      <c r="J122" s="143">
        <f t="shared" si="19"/>
        <v>314.72500000000002</v>
      </c>
      <c r="L122" s="114"/>
    </row>
    <row r="123" spans="1:12" ht="25.5" outlineLevel="1">
      <c r="B123" s="142" t="s">
        <v>265</v>
      </c>
      <c r="C123" s="34">
        <v>89985</v>
      </c>
      <c r="D123" s="34" t="s">
        <v>29</v>
      </c>
      <c r="E123" s="124" t="s">
        <v>372</v>
      </c>
      <c r="F123" s="40" t="s">
        <v>128</v>
      </c>
      <c r="G123" s="104">
        <v>8</v>
      </c>
      <c r="H123" s="104">
        <v>119.28</v>
      </c>
      <c r="I123" s="85">
        <f t="shared" si="22"/>
        <v>149.1</v>
      </c>
      <c r="J123" s="143">
        <f t="shared" si="19"/>
        <v>1192.8</v>
      </c>
      <c r="L123" s="114"/>
    </row>
    <row r="124" spans="1:12" ht="38.25" outlineLevel="1">
      <c r="B124" s="142" t="s">
        <v>266</v>
      </c>
      <c r="C124" s="34">
        <v>89383</v>
      </c>
      <c r="D124" s="34" t="s">
        <v>29</v>
      </c>
      <c r="E124" s="124" t="s">
        <v>373</v>
      </c>
      <c r="F124" s="40" t="s">
        <v>128</v>
      </c>
      <c r="G124" s="104">
        <v>12</v>
      </c>
      <c r="H124" s="104">
        <v>5.81</v>
      </c>
      <c r="I124" s="85">
        <f t="shared" si="22"/>
        <v>7.2624999999999993</v>
      </c>
      <c r="J124" s="143">
        <f t="shared" si="19"/>
        <v>87.149999999999991</v>
      </c>
      <c r="L124" s="114"/>
    </row>
    <row r="125" spans="1:12" ht="38.25" outlineLevel="1">
      <c r="B125" s="142" t="s">
        <v>267</v>
      </c>
      <c r="C125" s="34">
        <v>89391</v>
      </c>
      <c r="D125" s="34" t="s">
        <v>29</v>
      </c>
      <c r="E125" s="124" t="s">
        <v>374</v>
      </c>
      <c r="F125" s="40" t="s">
        <v>128</v>
      </c>
      <c r="G125" s="104">
        <v>4</v>
      </c>
      <c r="H125" s="104">
        <v>7.78</v>
      </c>
      <c r="I125" s="85">
        <f t="shared" si="22"/>
        <v>9.7249999999999996</v>
      </c>
      <c r="J125" s="143">
        <f t="shared" si="19"/>
        <v>38.9</v>
      </c>
      <c r="L125" s="114"/>
    </row>
    <row r="126" spans="1:12" ht="38.25" outlineLevel="1">
      <c r="B126" s="142" t="s">
        <v>268</v>
      </c>
      <c r="C126" s="34">
        <v>89570</v>
      </c>
      <c r="D126" s="34" t="s">
        <v>29</v>
      </c>
      <c r="E126" s="124" t="s">
        <v>375</v>
      </c>
      <c r="F126" s="40" t="s">
        <v>128</v>
      </c>
      <c r="G126" s="104">
        <v>4</v>
      </c>
      <c r="H126" s="104">
        <v>10.72</v>
      </c>
      <c r="I126" s="85">
        <f t="shared" si="22"/>
        <v>13.4</v>
      </c>
      <c r="J126" s="143">
        <f t="shared" si="19"/>
        <v>53.6</v>
      </c>
      <c r="L126" s="114"/>
    </row>
    <row r="127" spans="1:12" ht="38.25" outlineLevel="1">
      <c r="B127" s="142" t="s">
        <v>269</v>
      </c>
      <c r="C127" s="34">
        <v>89596</v>
      </c>
      <c r="D127" s="34" t="s">
        <v>29</v>
      </c>
      <c r="E127" s="124" t="s">
        <v>376</v>
      </c>
      <c r="F127" s="40" t="s">
        <v>128</v>
      </c>
      <c r="G127" s="104">
        <v>4</v>
      </c>
      <c r="H127" s="104">
        <v>9.61</v>
      </c>
      <c r="I127" s="85">
        <f t="shared" si="22"/>
        <v>12.012499999999999</v>
      </c>
      <c r="J127" s="143">
        <f t="shared" si="19"/>
        <v>48.05</v>
      </c>
      <c r="L127" s="114"/>
    </row>
    <row r="128" spans="1:12" ht="25.5" outlineLevel="1">
      <c r="B128" s="142" t="s">
        <v>270</v>
      </c>
      <c r="C128" s="34">
        <v>86884</v>
      </c>
      <c r="D128" s="34" t="s">
        <v>29</v>
      </c>
      <c r="E128" s="124" t="s">
        <v>377</v>
      </c>
      <c r="F128" s="40" t="s">
        <v>128</v>
      </c>
      <c r="G128" s="104">
        <v>10</v>
      </c>
      <c r="H128" s="104">
        <v>10.4</v>
      </c>
      <c r="I128" s="85">
        <f t="shared" si="22"/>
        <v>13</v>
      </c>
      <c r="J128" s="143">
        <f t="shared" si="19"/>
        <v>130</v>
      </c>
      <c r="L128" s="114"/>
    </row>
    <row r="129" spans="1:12" ht="38.25" outlineLevel="1">
      <c r="B129" s="142" t="s">
        <v>271</v>
      </c>
      <c r="C129" s="40" t="s">
        <v>378</v>
      </c>
      <c r="D129" s="34" t="s">
        <v>29</v>
      </c>
      <c r="E129" s="115" t="s">
        <v>379</v>
      </c>
      <c r="F129" s="40" t="s">
        <v>128</v>
      </c>
      <c r="G129" s="104">
        <v>1</v>
      </c>
      <c r="H129" s="104">
        <v>2720.99</v>
      </c>
      <c r="I129" s="85">
        <f t="shared" si="22"/>
        <v>3401.2374999999997</v>
      </c>
      <c r="J129" s="143">
        <f t="shared" si="19"/>
        <v>3401.2374999999997</v>
      </c>
      <c r="L129" s="114"/>
    </row>
    <row r="130" spans="1:12" ht="20.100000000000001" customHeight="1" outlineLevel="1">
      <c r="B130" s="161"/>
      <c r="C130" s="25"/>
      <c r="D130" s="25"/>
      <c r="E130" s="209" t="s">
        <v>52</v>
      </c>
      <c r="F130" s="209"/>
      <c r="G130" s="209"/>
      <c r="H130" s="209"/>
      <c r="I130" s="210"/>
      <c r="J130" s="162">
        <f>SUM(J111:J129)</f>
        <v>13187.124999999996</v>
      </c>
      <c r="L130" s="114"/>
    </row>
    <row r="131" spans="1:12" ht="20.100000000000001" customHeight="1">
      <c r="B131" s="140">
        <v>11</v>
      </c>
      <c r="C131" s="3"/>
      <c r="D131" s="3"/>
      <c r="E131" s="4" t="s">
        <v>32</v>
      </c>
      <c r="F131" s="4"/>
      <c r="G131" s="15"/>
      <c r="H131" s="29"/>
      <c r="I131" s="29"/>
      <c r="J131" s="141"/>
      <c r="L131" s="114"/>
    </row>
    <row r="132" spans="1:12" s="88" customFormat="1" ht="20.100000000000001" customHeight="1" outlineLevel="1">
      <c r="A132" s="44"/>
      <c r="B132" s="169" t="s">
        <v>272</v>
      </c>
      <c r="C132" s="86"/>
      <c r="D132" s="36"/>
      <c r="E132" s="123" t="s">
        <v>115</v>
      </c>
      <c r="F132" s="87"/>
      <c r="G132" s="82"/>
      <c r="H132" s="91"/>
      <c r="I132" s="85"/>
      <c r="J132" s="170"/>
      <c r="L132" s="114"/>
    </row>
    <row r="133" spans="1:12" ht="25.5" outlineLevel="1">
      <c r="B133" s="142" t="s">
        <v>273</v>
      </c>
      <c r="C133" s="40" t="s">
        <v>222</v>
      </c>
      <c r="D133" s="40" t="s">
        <v>422</v>
      </c>
      <c r="E133" s="124" t="s">
        <v>223</v>
      </c>
      <c r="F133" s="40" t="s">
        <v>321</v>
      </c>
      <c r="G133" s="104">
        <v>50</v>
      </c>
      <c r="H133" s="104">
        <v>20.21</v>
      </c>
      <c r="I133" s="85">
        <f t="shared" ref="I133:I142" si="23">H133*(1+$J$8)</f>
        <v>25.262500000000003</v>
      </c>
      <c r="J133" s="143">
        <f t="shared" si="19"/>
        <v>1263.1250000000002</v>
      </c>
      <c r="L133" s="114"/>
    </row>
    <row r="134" spans="1:12" ht="25.5" outlineLevel="1">
      <c r="B134" s="142" t="s">
        <v>274</v>
      </c>
      <c r="C134" s="40" t="s">
        <v>224</v>
      </c>
      <c r="D134" s="40" t="s">
        <v>422</v>
      </c>
      <c r="E134" s="124" t="s">
        <v>225</v>
      </c>
      <c r="F134" s="40" t="s">
        <v>321</v>
      </c>
      <c r="G134" s="104">
        <v>25</v>
      </c>
      <c r="H134" s="104">
        <v>27.51</v>
      </c>
      <c r="I134" s="85">
        <f t="shared" si="23"/>
        <v>34.387500000000003</v>
      </c>
      <c r="J134" s="143">
        <f t="shared" si="19"/>
        <v>859.68750000000011</v>
      </c>
      <c r="L134" s="114"/>
    </row>
    <row r="135" spans="1:12" ht="25.5" outlineLevel="1">
      <c r="B135" s="142" t="s">
        <v>275</v>
      </c>
      <c r="C135" s="40" t="s">
        <v>226</v>
      </c>
      <c r="D135" s="40" t="s">
        <v>422</v>
      </c>
      <c r="E135" s="124" t="s">
        <v>227</v>
      </c>
      <c r="F135" s="40" t="s">
        <v>321</v>
      </c>
      <c r="G135" s="104">
        <v>38</v>
      </c>
      <c r="H135" s="104">
        <v>39.43</v>
      </c>
      <c r="I135" s="85">
        <f t="shared" si="23"/>
        <v>49.287500000000001</v>
      </c>
      <c r="J135" s="143">
        <f t="shared" ref="J135:J162" si="24">G135*I135</f>
        <v>1872.925</v>
      </c>
      <c r="L135" s="114"/>
    </row>
    <row r="136" spans="1:12" ht="25.5" outlineLevel="1">
      <c r="B136" s="142" t="s">
        <v>384</v>
      </c>
      <c r="C136" s="40" t="s">
        <v>382</v>
      </c>
      <c r="D136" s="40" t="s">
        <v>422</v>
      </c>
      <c r="E136" s="124" t="s">
        <v>383</v>
      </c>
      <c r="F136" s="40" t="s">
        <v>321</v>
      </c>
      <c r="G136" s="104">
        <v>8</v>
      </c>
      <c r="H136" s="104">
        <v>36.08</v>
      </c>
      <c r="I136" s="85">
        <f t="shared" si="23"/>
        <v>45.099999999999994</v>
      </c>
      <c r="J136" s="143">
        <f t="shared" ref="J136" si="25">G136*I136</f>
        <v>360.79999999999995</v>
      </c>
      <c r="L136" s="114"/>
    </row>
    <row r="137" spans="1:12" s="88" customFormat="1" ht="20.100000000000001" customHeight="1" outlineLevel="1">
      <c r="A137" s="44"/>
      <c r="B137" s="169" t="s">
        <v>19</v>
      </c>
      <c r="C137" s="36"/>
      <c r="D137" s="36"/>
      <c r="E137" s="81" t="s">
        <v>116</v>
      </c>
      <c r="F137" s="36"/>
      <c r="G137" s="82"/>
      <c r="H137" s="82"/>
      <c r="I137" s="85"/>
      <c r="J137" s="170"/>
      <c r="L137" s="114"/>
    </row>
    <row r="138" spans="1:12" ht="51" outlineLevel="1">
      <c r="B138" s="142" t="s">
        <v>276</v>
      </c>
      <c r="C138" s="34" t="s">
        <v>228</v>
      </c>
      <c r="D138" s="40" t="s">
        <v>422</v>
      </c>
      <c r="E138" s="115" t="s">
        <v>229</v>
      </c>
      <c r="F138" s="40" t="s">
        <v>128</v>
      </c>
      <c r="G138" s="104">
        <v>2</v>
      </c>
      <c r="H138" s="104">
        <v>461.54</v>
      </c>
      <c r="I138" s="85">
        <f t="shared" si="23"/>
        <v>576.92500000000007</v>
      </c>
      <c r="J138" s="143">
        <f t="shared" si="24"/>
        <v>1153.8500000000001</v>
      </c>
      <c r="L138" s="114"/>
    </row>
    <row r="139" spans="1:12" ht="20.100000000000001" customHeight="1" outlineLevel="1">
      <c r="B139" s="142" t="s">
        <v>277</v>
      </c>
      <c r="C139" s="40" t="s">
        <v>230</v>
      </c>
      <c r="D139" s="40" t="s">
        <v>422</v>
      </c>
      <c r="E139" s="124" t="s">
        <v>231</v>
      </c>
      <c r="F139" s="40" t="s">
        <v>128</v>
      </c>
      <c r="G139" s="104">
        <v>6</v>
      </c>
      <c r="H139" s="104">
        <v>28.49</v>
      </c>
      <c r="I139" s="85">
        <f t="shared" si="23"/>
        <v>35.612499999999997</v>
      </c>
      <c r="J139" s="143">
        <f t="shared" si="24"/>
        <v>213.67499999999998</v>
      </c>
      <c r="L139" s="114"/>
    </row>
    <row r="140" spans="1:12" ht="20.100000000000001" customHeight="1" outlineLevel="1">
      <c r="B140" s="142" t="s">
        <v>278</v>
      </c>
      <c r="C140" s="40" t="s">
        <v>232</v>
      </c>
      <c r="D140" s="40" t="s">
        <v>422</v>
      </c>
      <c r="E140" s="124" t="s">
        <v>380</v>
      </c>
      <c r="F140" s="40" t="s">
        <v>128</v>
      </c>
      <c r="G140" s="104">
        <v>2</v>
      </c>
      <c r="H140" s="104">
        <v>7.75</v>
      </c>
      <c r="I140" s="85">
        <f t="shared" si="23"/>
        <v>9.6875</v>
      </c>
      <c r="J140" s="143">
        <f t="shared" si="24"/>
        <v>19.375</v>
      </c>
      <c r="L140" s="114"/>
    </row>
    <row r="141" spans="1:12" ht="25.5" outlineLevel="1">
      <c r="B141" s="142" t="s">
        <v>279</v>
      </c>
      <c r="C141" s="34" t="s">
        <v>233</v>
      </c>
      <c r="D141" s="40" t="s">
        <v>422</v>
      </c>
      <c r="E141" s="115" t="s">
        <v>381</v>
      </c>
      <c r="F141" s="40" t="s">
        <v>128</v>
      </c>
      <c r="G141" s="104">
        <v>8</v>
      </c>
      <c r="H141" s="104">
        <v>215.49</v>
      </c>
      <c r="I141" s="85">
        <f t="shared" si="23"/>
        <v>269.36250000000001</v>
      </c>
      <c r="J141" s="143">
        <f t="shared" si="24"/>
        <v>2154.9</v>
      </c>
      <c r="L141" s="114"/>
    </row>
    <row r="142" spans="1:12" s="88" customFormat="1" ht="25.5" outlineLevel="1">
      <c r="A142" s="44"/>
      <c r="B142" s="142" t="s">
        <v>280</v>
      </c>
      <c r="C142" s="36" t="s">
        <v>234</v>
      </c>
      <c r="D142" s="38" t="s">
        <v>422</v>
      </c>
      <c r="E142" s="105" t="s">
        <v>235</v>
      </c>
      <c r="F142" s="40" t="s">
        <v>128</v>
      </c>
      <c r="G142" s="104">
        <v>1</v>
      </c>
      <c r="H142" s="104">
        <v>1937.34</v>
      </c>
      <c r="I142" s="85">
        <f t="shared" si="23"/>
        <v>2421.6749999999997</v>
      </c>
      <c r="J142" s="143">
        <f t="shared" si="24"/>
        <v>2421.6749999999997</v>
      </c>
      <c r="K142" s="84"/>
      <c r="L142" s="114"/>
    </row>
    <row r="143" spans="1:12" ht="20.100000000000001" customHeight="1" outlineLevel="1">
      <c r="B143" s="161"/>
      <c r="C143" s="25"/>
      <c r="D143" s="25"/>
      <c r="E143" s="209" t="s">
        <v>52</v>
      </c>
      <c r="F143" s="209"/>
      <c r="G143" s="209"/>
      <c r="H143" s="209"/>
      <c r="I143" s="210"/>
      <c r="J143" s="162">
        <f>SUM(J133:J142)</f>
        <v>10320.012500000001</v>
      </c>
      <c r="L143" s="114"/>
    </row>
    <row r="144" spans="1:12" ht="20.100000000000001" customHeight="1">
      <c r="B144" s="140">
        <v>12</v>
      </c>
      <c r="C144" s="3"/>
      <c r="D144" s="3"/>
      <c r="E144" s="4" t="s">
        <v>101</v>
      </c>
      <c r="F144" s="4"/>
      <c r="G144" s="15"/>
      <c r="H144" s="29"/>
      <c r="I144" s="29"/>
      <c r="J144" s="141"/>
      <c r="L144" s="114"/>
    </row>
    <row r="145" spans="2:12" ht="38.25" outlineLevel="1">
      <c r="B145" s="142" t="s">
        <v>20</v>
      </c>
      <c r="C145" s="39">
        <v>86932</v>
      </c>
      <c r="D145" s="41" t="s">
        <v>29</v>
      </c>
      <c r="E145" s="105" t="s">
        <v>385</v>
      </c>
      <c r="F145" s="40" t="s">
        <v>128</v>
      </c>
      <c r="G145" s="104">
        <v>6</v>
      </c>
      <c r="H145" s="104">
        <v>542.96</v>
      </c>
      <c r="I145" s="85">
        <f t="shared" ref="I145:I149" si="26">H145*(1+$J$8)</f>
        <v>678.7</v>
      </c>
      <c r="J145" s="143">
        <f t="shared" si="24"/>
        <v>4072.2000000000003</v>
      </c>
      <c r="L145" s="114"/>
    </row>
    <row r="146" spans="2:12" ht="25.5" outlineLevel="1">
      <c r="B146" s="142" t="s">
        <v>281</v>
      </c>
      <c r="C146" s="34">
        <v>86901</v>
      </c>
      <c r="D146" s="34" t="s">
        <v>29</v>
      </c>
      <c r="E146" s="105" t="s">
        <v>386</v>
      </c>
      <c r="F146" s="40" t="s">
        <v>128</v>
      </c>
      <c r="G146" s="104">
        <v>6</v>
      </c>
      <c r="H146" s="104">
        <v>140.19</v>
      </c>
      <c r="I146" s="85">
        <f t="shared" si="26"/>
        <v>175.23750000000001</v>
      </c>
      <c r="J146" s="143">
        <f t="shared" si="24"/>
        <v>1051.4250000000002</v>
      </c>
      <c r="L146" s="114"/>
    </row>
    <row r="147" spans="2:12" ht="51" outlineLevel="1">
      <c r="B147" s="142" t="s">
        <v>282</v>
      </c>
      <c r="C147" s="34">
        <v>86942</v>
      </c>
      <c r="D147" s="34" t="s">
        <v>29</v>
      </c>
      <c r="E147" s="105" t="s">
        <v>387</v>
      </c>
      <c r="F147" s="40" t="s">
        <v>128</v>
      </c>
      <c r="G147" s="104">
        <v>2</v>
      </c>
      <c r="H147" s="104">
        <v>264.31</v>
      </c>
      <c r="I147" s="85">
        <f t="shared" si="26"/>
        <v>330.38749999999999</v>
      </c>
      <c r="J147" s="143">
        <f t="shared" si="24"/>
        <v>660.77499999999998</v>
      </c>
      <c r="L147" s="114"/>
    </row>
    <row r="148" spans="2:12" ht="25.5" outlineLevel="1">
      <c r="B148" s="142" t="s">
        <v>283</v>
      </c>
      <c r="C148" s="34">
        <v>86906</v>
      </c>
      <c r="D148" s="34" t="s">
        <v>29</v>
      </c>
      <c r="E148" s="105" t="s">
        <v>388</v>
      </c>
      <c r="F148" s="40" t="s">
        <v>128</v>
      </c>
      <c r="G148" s="104">
        <v>8</v>
      </c>
      <c r="H148" s="104">
        <v>71.02</v>
      </c>
      <c r="I148" s="85">
        <f t="shared" si="26"/>
        <v>88.774999999999991</v>
      </c>
      <c r="J148" s="143">
        <f t="shared" si="24"/>
        <v>710.19999999999993</v>
      </c>
      <c r="L148" s="114"/>
    </row>
    <row r="149" spans="2:12" ht="25.5" outlineLevel="1">
      <c r="B149" s="142" t="s">
        <v>284</v>
      </c>
      <c r="C149" s="34">
        <v>86913</v>
      </c>
      <c r="D149" s="34" t="s">
        <v>29</v>
      </c>
      <c r="E149" s="105" t="s">
        <v>389</v>
      </c>
      <c r="F149" s="40" t="s">
        <v>128</v>
      </c>
      <c r="G149" s="104">
        <v>2</v>
      </c>
      <c r="H149" s="104">
        <v>51.93</v>
      </c>
      <c r="I149" s="85">
        <f t="shared" si="26"/>
        <v>64.912499999999994</v>
      </c>
      <c r="J149" s="143">
        <f t="shared" si="24"/>
        <v>129.82499999999999</v>
      </c>
      <c r="L149" s="114"/>
    </row>
    <row r="150" spans="2:12" ht="20.100000000000001" customHeight="1" outlineLevel="1">
      <c r="B150" s="161"/>
      <c r="C150" s="25"/>
      <c r="D150" s="25"/>
      <c r="E150" s="209" t="s">
        <v>52</v>
      </c>
      <c r="F150" s="209"/>
      <c r="G150" s="209"/>
      <c r="H150" s="209"/>
      <c r="I150" s="210"/>
      <c r="J150" s="162">
        <f>SUM(J145:J149)</f>
        <v>6624.4249999999993</v>
      </c>
      <c r="L150" s="114"/>
    </row>
    <row r="151" spans="2:12" ht="20.100000000000001" customHeight="1">
      <c r="B151" s="140">
        <v>13</v>
      </c>
      <c r="C151" s="3"/>
      <c r="D151" s="3"/>
      <c r="E151" s="4" t="s">
        <v>119</v>
      </c>
      <c r="F151" s="4"/>
      <c r="G151" s="15"/>
      <c r="H151" s="29"/>
      <c r="I151" s="29"/>
      <c r="J151" s="141"/>
      <c r="L151" s="114"/>
    </row>
    <row r="152" spans="2:12" ht="20.100000000000001" customHeight="1" outlineLevel="1">
      <c r="B152" s="163" t="s">
        <v>38</v>
      </c>
      <c r="C152" s="12"/>
      <c r="D152" s="12"/>
      <c r="E152" s="126" t="s">
        <v>107</v>
      </c>
      <c r="F152" s="13"/>
      <c r="G152" s="16"/>
      <c r="H152" s="31"/>
      <c r="I152" s="85"/>
      <c r="J152" s="143"/>
      <c r="L152" s="114"/>
    </row>
    <row r="153" spans="2:12" ht="25.5" outlineLevel="1">
      <c r="B153" s="142" t="s">
        <v>75</v>
      </c>
      <c r="C153" s="39" t="s">
        <v>197</v>
      </c>
      <c r="D153" s="39" t="s">
        <v>422</v>
      </c>
      <c r="E153" s="103" t="s">
        <v>390</v>
      </c>
      <c r="F153" s="35" t="s">
        <v>128</v>
      </c>
      <c r="G153" s="104">
        <v>1</v>
      </c>
      <c r="H153" s="104">
        <v>194.96</v>
      </c>
      <c r="I153" s="112">
        <f t="shared" ref="I153:I155" si="27">H153*(1+$J$8)</f>
        <v>243.70000000000002</v>
      </c>
      <c r="J153" s="172">
        <f t="shared" si="24"/>
        <v>243.70000000000002</v>
      </c>
      <c r="L153" s="114"/>
    </row>
    <row r="154" spans="2:12" ht="25.5" outlineLevel="1">
      <c r="B154" s="142" t="s">
        <v>76</v>
      </c>
      <c r="C154" s="39" t="s">
        <v>198</v>
      </c>
      <c r="D154" s="39" t="s">
        <v>422</v>
      </c>
      <c r="E154" s="103" t="s">
        <v>391</v>
      </c>
      <c r="F154" s="35" t="s">
        <v>128</v>
      </c>
      <c r="G154" s="104">
        <v>1</v>
      </c>
      <c r="H154" s="104">
        <v>368.13</v>
      </c>
      <c r="I154" s="85">
        <f t="shared" si="27"/>
        <v>460.16250000000002</v>
      </c>
      <c r="J154" s="143">
        <f t="shared" si="24"/>
        <v>460.16250000000002</v>
      </c>
      <c r="L154" s="114"/>
    </row>
    <row r="155" spans="2:12" ht="38.25" outlineLevel="1">
      <c r="B155" s="142" t="s">
        <v>77</v>
      </c>
      <c r="C155" s="39" t="s">
        <v>393</v>
      </c>
      <c r="D155" s="39" t="s">
        <v>422</v>
      </c>
      <c r="E155" s="103" t="s">
        <v>392</v>
      </c>
      <c r="F155" s="35" t="s">
        <v>128</v>
      </c>
      <c r="G155" s="104">
        <v>1</v>
      </c>
      <c r="H155" s="104">
        <v>2877.7</v>
      </c>
      <c r="I155" s="85">
        <f t="shared" si="27"/>
        <v>3597.125</v>
      </c>
      <c r="J155" s="143">
        <f t="shared" si="24"/>
        <v>3597.125</v>
      </c>
      <c r="L155" s="114"/>
    </row>
    <row r="156" spans="2:12" ht="20.100000000000001" customHeight="1" outlineLevel="1">
      <c r="B156" s="142" t="s">
        <v>285</v>
      </c>
      <c r="C156" s="39" t="s">
        <v>199</v>
      </c>
      <c r="D156" s="39" t="s">
        <v>422</v>
      </c>
      <c r="E156" s="103" t="s">
        <v>394</v>
      </c>
      <c r="F156" s="35" t="s">
        <v>128</v>
      </c>
      <c r="G156" s="104">
        <v>7</v>
      </c>
      <c r="H156" s="104">
        <v>21.89</v>
      </c>
      <c r="I156" s="85">
        <f t="shared" ref="I156:I182" si="28">H156*(1+$J$8)</f>
        <v>27.362500000000001</v>
      </c>
      <c r="J156" s="143">
        <f t="shared" si="24"/>
        <v>191.53749999999999</v>
      </c>
      <c r="L156" s="114"/>
    </row>
    <row r="157" spans="2:12" ht="20.100000000000001" customHeight="1" outlineLevel="1">
      <c r="B157" s="142" t="s">
        <v>286</v>
      </c>
      <c r="C157" s="39" t="s">
        <v>200</v>
      </c>
      <c r="D157" s="39" t="s">
        <v>422</v>
      </c>
      <c r="E157" s="103" t="s">
        <v>395</v>
      </c>
      <c r="F157" s="35" t="s">
        <v>128</v>
      </c>
      <c r="G157" s="104">
        <v>5</v>
      </c>
      <c r="H157" s="104">
        <v>21.89</v>
      </c>
      <c r="I157" s="85">
        <f t="shared" si="28"/>
        <v>27.362500000000001</v>
      </c>
      <c r="J157" s="143">
        <f t="shared" si="24"/>
        <v>136.8125</v>
      </c>
      <c r="L157" s="114"/>
    </row>
    <row r="158" spans="2:12" ht="20.100000000000001" customHeight="1" outlineLevel="1">
      <c r="B158" s="142" t="s">
        <v>287</v>
      </c>
      <c r="C158" s="39" t="s">
        <v>201</v>
      </c>
      <c r="D158" s="39" t="s">
        <v>422</v>
      </c>
      <c r="E158" s="103" t="s">
        <v>396</v>
      </c>
      <c r="F158" s="35" t="s">
        <v>128</v>
      </c>
      <c r="G158" s="104">
        <v>8</v>
      </c>
      <c r="H158" s="104">
        <v>21.89</v>
      </c>
      <c r="I158" s="85">
        <f t="shared" si="28"/>
        <v>27.362500000000001</v>
      </c>
      <c r="J158" s="143">
        <f t="shared" si="24"/>
        <v>218.9</v>
      </c>
      <c r="L158" s="114"/>
    </row>
    <row r="159" spans="2:12" ht="20.100000000000001" customHeight="1" outlineLevel="1">
      <c r="B159" s="142" t="s">
        <v>288</v>
      </c>
      <c r="C159" s="39" t="s">
        <v>202</v>
      </c>
      <c r="D159" s="39" t="s">
        <v>422</v>
      </c>
      <c r="E159" s="103" t="s">
        <v>397</v>
      </c>
      <c r="F159" s="35" t="s">
        <v>128</v>
      </c>
      <c r="G159" s="104">
        <v>2</v>
      </c>
      <c r="H159" s="104">
        <v>68.39</v>
      </c>
      <c r="I159" s="85">
        <f t="shared" si="28"/>
        <v>85.487499999999997</v>
      </c>
      <c r="J159" s="143">
        <f t="shared" si="24"/>
        <v>170.97499999999999</v>
      </c>
      <c r="L159" s="114"/>
    </row>
    <row r="160" spans="2:12" ht="20.100000000000001" customHeight="1" outlineLevel="1">
      <c r="B160" s="163" t="s">
        <v>39</v>
      </c>
      <c r="C160" s="14"/>
      <c r="D160" s="14"/>
      <c r="E160" s="11" t="s">
        <v>37</v>
      </c>
      <c r="F160" s="108"/>
      <c r="G160" s="104"/>
      <c r="H160" s="104"/>
      <c r="I160" s="85"/>
      <c r="J160" s="143"/>
      <c r="L160" s="114"/>
    </row>
    <row r="161" spans="2:12" ht="38.25" outlineLevel="1">
      <c r="B161" s="171" t="s">
        <v>289</v>
      </c>
      <c r="C161" s="127">
        <v>91855</v>
      </c>
      <c r="D161" s="127" t="s">
        <v>29</v>
      </c>
      <c r="E161" s="103" t="s">
        <v>398</v>
      </c>
      <c r="F161" s="127" t="s">
        <v>321</v>
      </c>
      <c r="G161" s="104">
        <v>28</v>
      </c>
      <c r="H161" s="104">
        <v>10.220000000000001</v>
      </c>
      <c r="I161" s="85">
        <f t="shared" si="28"/>
        <v>12.775</v>
      </c>
      <c r="J161" s="143">
        <f t="shared" si="24"/>
        <v>357.7</v>
      </c>
      <c r="L161" s="114"/>
    </row>
    <row r="162" spans="2:12" ht="38.25" outlineLevel="1">
      <c r="B162" s="171" t="s">
        <v>78</v>
      </c>
      <c r="C162" s="127">
        <v>91857</v>
      </c>
      <c r="D162" s="127" t="s">
        <v>29</v>
      </c>
      <c r="E162" s="103" t="s">
        <v>399</v>
      </c>
      <c r="F162" s="127" t="s">
        <v>321</v>
      </c>
      <c r="G162" s="104">
        <v>18</v>
      </c>
      <c r="H162" s="104">
        <v>14.8</v>
      </c>
      <c r="I162" s="85">
        <f t="shared" si="28"/>
        <v>18.5</v>
      </c>
      <c r="J162" s="143">
        <f t="shared" si="24"/>
        <v>333</v>
      </c>
      <c r="L162" s="114"/>
    </row>
    <row r="163" spans="2:12" ht="25.5" outlineLevel="1">
      <c r="B163" s="171" t="s">
        <v>79</v>
      </c>
      <c r="C163" s="127" t="s">
        <v>203</v>
      </c>
      <c r="D163" s="127" t="s">
        <v>422</v>
      </c>
      <c r="E163" s="33" t="s">
        <v>401</v>
      </c>
      <c r="F163" s="127" t="s">
        <v>321</v>
      </c>
      <c r="G163" s="104">
        <v>18</v>
      </c>
      <c r="H163" s="104">
        <v>35.1</v>
      </c>
      <c r="I163" s="85">
        <f t="shared" si="28"/>
        <v>43.875</v>
      </c>
      <c r="J163" s="143">
        <f t="shared" ref="J163:J191" si="29">G163*I163</f>
        <v>789.75</v>
      </c>
      <c r="L163" s="114"/>
    </row>
    <row r="164" spans="2:12" ht="25.5" outlineLevel="1">
      <c r="B164" s="171" t="s">
        <v>80</v>
      </c>
      <c r="C164" s="127" t="s">
        <v>204</v>
      </c>
      <c r="D164" s="127" t="s">
        <v>422</v>
      </c>
      <c r="E164" s="33" t="s">
        <v>400</v>
      </c>
      <c r="F164" s="127" t="s">
        <v>321</v>
      </c>
      <c r="G164" s="104">
        <v>82</v>
      </c>
      <c r="H164" s="104">
        <v>27.94</v>
      </c>
      <c r="I164" s="85">
        <f t="shared" si="28"/>
        <v>34.925000000000004</v>
      </c>
      <c r="J164" s="143">
        <f t="shared" si="29"/>
        <v>2863.8500000000004</v>
      </c>
      <c r="L164" s="114"/>
    </row>
    <row r="165" spans="2:12" ht="25.5" outlineLevel="1">
      <c r="B165" s="171" t="s">
        <v>81</v>
      </c>
      <c r="C165" s="32" t="s">
        <v>205</v>
      </c>
      <c r="D165" s="127" t="s">
        <v>422</v>
      </c>
      <c r="E165" s="33" t="s">
        <v>402</v>
      </c>
      <c r="F165" s="127" t="s">
        <v>321</v>
      </c>
      <c r="G165" s="104">
        <v>13</v>
      </c>
      <c r="H165" s="104">
        <v>42.74</v>
      </c>
      <c r="I165" s="85">
        <f t="shared" si="28"/>
        <v>53.425000000000004</v>
      </c>
      <c r="J165" s="143">
        <f t="shared" si="29"/>
        <v>694.52500000000009</v>
      </c>
      <c r="L165" s="114"/>
    </row>
    <row r="166" spans="2:12" ht="25.5" outlineLevel="1">
      <c r="B166" s="171" t="s">
        <v>290</v>
      </c>
      <c r="C166" s="32" t="s">
        <v>206</v>
      </c>
      <c r="D166" s="127" t="s">
        <v>422</v>
      </c>
      <c r="E166" s="33" t="s">
        <v>403</v>
      </c>
      <c r="F166" s="127" t="s">
        <v>321</v>
      </c>
      <c r="G166" s="104">
        <v>30</v>
      </c>
      <c r="H166" s="104">
        <v>48.43</v>
      </c>
      <c r="I166" s="85">
        <f t="shared" si="28"/>
        <v>60.537500000000001</v>
      </c>
      <c r="J166" s="143">
        <f t="shared" si="29"/>
        <v>1816.125</v>
      </c>
      <c r="L166" s="114"/>
    </row>
    <row r="167" spans="2:12" ht="25.5" outlineLevel="1">
      <c r="B167" s="171" t="s">
        <v>291</v>
      </c>
      <c r="C167" s="32" t="s">
        <v>405</v>
      </c>
      <c r="D167" s="127" t="s">
        <v>422</v>
      </c>
      <c r="E167" s="33" t="s">
        <v>404</v>
      </c>
      <c r="F167" s="32" t="s">
        <v>128</v>
      </c>
      <c r="G167" s="104">
        <v>5</v>
      </c>
      <c r="H167" s="104">
        <v>32.6</v>
      </c>
      <c r="I167" s="85">
        <f t="shared" si="28"/>
        <v>40.75</v>
      </c>
      <c r="J167" s="143">
        <f t="shared" si="29"/>
        <v>203.75</v>
      </c>
      <c r="L167" s="114"/>
    </row>
    <row r="168" spans="2:12" ht="25.5" outlineLevel="1">
      <c r="B168" s="171" t="s">
        <v>82</v>
      </c>
      <c r="C168" s="32" t="s">
        <v>406</v>
      </c>
      <c r="D168" s="127" t="s">
        <v>422</v>
      </c>
      <c r="E168" s="33" t="s">
        <v>407</v>
      </c>
      <c r="F168" s="32" t="s">
        <v>128</v>
      </c>
      <c r="G168" s="104">
        <v>5</v>
      </c>
      <c r="H168" s="104">
        <v>30.53</v>
      </c>
      <c r="I168" s="85">
        <f t="shared" si="28"/>
        <v>38.162500000000001</v>
      </c>
      <c r="J168" s="143">
        <f t="shared" si="29"/>
        <v>190.8125</v>
      </c>
      <c r="L168" s="114"/>
    </row>
    <row r="169" spans="2:12" ht="25.5" outlineLevel="1">
      <c r="B169" s="171" t="s">
        <v>292</v>
      </c>
      <c r="C169" s="32" t="s">
        <v>408</v>
      </c>
      <c r="D169" s="127" t="s">
        <v>422</v>
      </c>
      <c r="E169" s="33" t="s">
        <v>410</v>
      </c>
      <c r="F169" s="32" t="s">
        <v>128</v>
      </c>
      <c r="G169" s="104">
        <v>4</v>
      </c>
      <c r="H169" s="104">
        <v>32.6</v>
      </c>
      <c r="I169" s="85">
        <f t="shared" si="28"/>
        <v>40.75</v>
      </c>
      <c r="J169" s="143">
        <f t="shared" si="29"/>
        <v>163</v>
      </c>
      <c r="L169" s="114"/>
    </row>
    <row r="170" spans="2:12" ht="25.5" outlineLevel="1">
      <c r="B170" s="171" t="s">
        <v>293</v>
      </c>
      <c r="C170" s="32" t="s">
        <v>409</v>
      </c>
      <c r="D170" s="127" t="s">
        <v>422</v>
      </c>
      <c r="E170" s="33" t="s">
        <v>411</v>
      </c>
      <c r="F170" s="32" t="s">
        <v>128</v>
      </c>
      <c r="G170" s="104">
        <v>1</v>
      </c>
      <c r="H170" s="104">
        <v>34.67</v>
      </c>
      <c r="I170" s="85">
        <f t="shared" si="28"/>
        <v>43.337500000000006</v>
      </c>
      <c r="J170" s="143">
        <f t="shared" si="29"/>
        <v>43.337500000000006</v>
      </c>
      <c r="L170" s="114"/>
    </row>
    <row r="171" spans="2:12" ht="25.5" outlineLevel="1">
      <c r="B171" s="171" t="s">
        <v>294</v>
      </c>
      <c r="C171" s="32">
        <v>92868</v>
      </c>
      <c r="D171" s="32" t="s">
        <v>29</v>
      </c>
      <c r="E171" s="33" t="s">
        <v>412</v>
      </c>
      <c r="F171" s="32" t="s">
        <v>128</v>
      </c>
      <c r="G171" s="104">
        <v>16</v>
      </c>
      <c r="H171" s="104">
        <v>14.93</v>
      </c>
      <c r="I171" s="85">
        <f t="shared" si="28"/>
        <v>18.662500000000001</v>
      </c>
      <c r="J171" s="143">
        <f t="shared" si="29"/>
        <v>298.60000000000002</v>
      </c>
      <c r="L171" s="114"/>
    </row>
    <row r="172" spans="2:12" ht="25.5" outlineLevel="1">
      <c r="B172" s="171" t="s">
        <v>295</v>
      </c>
      <c r="C172" s="32">
        <v>92865</v>
      </c>
      <c r="D172" s="32" t="s">
        <v>29</v>
      </c>
      <c r="E172" s="33" t="s">
        <v>413</v>
      </c>
      <c r="F172" s="32" t="s">
        <v>128</v>
      </c>
      <c r="G172" s="104">
        <v>7</v>
      </c>
      <c r="H172" s="104">
        <v>12.78</v>
      </c>
      <c r="I172" s="85">
        <f t="shared" si="28"/>
        <v>15.975</v>
      </c>
      <c r="J172" s="143">
        <f t="shared" si="29"/>
        <v>111.825</v>
      </c>
      <c r="L172" s="114"/>
    </row>
    <row r="173" spans="2:12" ht="20.100000000000001" customHeight="1" outlineLevel="1">
      <c r="B173" s="163" t="s">
        <v>296</v>
      </c>
      <c r="C173" s="14"/>
      <c r="D173" s="14"/>
      <c r="E173" s="11" t="s">
        <v>102</v>
      </c>
      <c r="F173" s="127"/>
      <c r="G173" s="104"/>
      <c r="H173" s="104"/>
      <c r="I173" s="85"/>
      <c r="J173" s="143"/>
      <c r="L173" s="114"/>
    </row>
    <row r="174" spans="2:12" ht="43.5" customHeight="1" outlineLevel="1">
      <c r="B174" s="171" t="s">
        <v>297</v>
      </c>
      <c r="C174" s="127" t="s">
        <v>207</v>
      </c>
      <c r="D174" s="32" t="s">
        <v>422</v>
      </c>
      <c r="E174" s="33" t="s">
        <v>208</v>
      </c>
      <c r="F174" s="127" t="s">
        <v>321</v>
      </c>
      <c r="G174" s="104">
        <v>190</v>
      </c>
      <c r="H174" s="104">
        <v>4.3600000000000003</v>
      </c>
      <c r="I174" s="85">
        <f t="shared" si="28"/>
        <v>5.45</v>
      </c>
      <c r="J174" s="143">
        <f t="shared" si="29"/>
        <v>1035.5</v>
      </c>
      <c r="L174" s="114"/>
    </row>
    <row r="175" spans="2:12" ht="38.25" outlineLevel="1">
      <c r="B175" s="171" t="s">
        <v>298</v>
      </c>
      <c r="C175" s="127" t="s">
        <v>209</v>
      </c>
      <c r="D175" s="127" t="s">
        <v>422</v>
      </c>
      <c r="E175" s="33" t="s">
        <v>210</v>
      </c>
      <c r="F175" s="127" t="s">
        <v>321</v>
      </c>
      <c r="G175" s="104">
        <v>820</v>
      </c>
      <c r="H175" s="104">
        <v>5.91</v>
      </c>
      <c r="I175" s="85">
        <f t="shared" si="28"/>
        <v>7.3875000000000002</v>
      </c>
      <c r="J175" s="143">
        <f t="shared" si="29"/>
        <v>6057.75</v>
      </c>
      <c r="L175" s="114"/>
    </row>
    <row r="176" spans="2:12" ht="38.25" outlineLevel="1">
      <c r="B176" s="171" t="s">
        <v>299</v>
      </c>
      <c r="C176" s="127" t="s">
        <v>211</v>
      </c>
      <c r="D176" s="127" t="s">
        <v>422</v>
      </c>
      <c r="E176" s="33" t="s">
        <v>212</v>
      </c>
      <c r="F176" s="127" t="s">
        <v>321</v>
      </c>
      <c r="G176" s="104">
        <v>14</v>
      </c>
      <c r="H176" s="104">
        <v>19.89</v>
      </c>
      <c r="I176" s="85">
        <f t="shared" si="28"/>
        <v>24.862500000000001</v>
      </c>
      <c r="J176" s="143">
        <f t="shared" si="29"/>
        <v>348.07499999999999</v>
      </c>
      <c r="L176" s="114"/>
    </row>
    <row r="177" spans="1:12" ht="38.25" outlineLevel="1">
      <c r="B177" s="171" t="s">
        <v>300</v>
      </c>
      <c r="C177" s="127" t="s">
        <v>213</v>
      </c>
      <c r="D177" s="127" t="s">
        <v>422</v>
      </c>
      <c r="E177" s="33" t="s">
        <v>214</v>
      </c>
      <c r="F177" s="127" t="s">
        <v>321</v>
      </c>
      <c r="G177" s="104">
        <v>41</v>
      </c>
      <c r="H177" s="104">
        <v>35.83</v>
      </c>
      <c r="I177" s="85">
        <f t="shared" si="28"/>
        <v>44.787499999999994</v>
      </c>
      <c r="J177" s="143">
        <f t="shared" si="29"/>
        <v>1836.2874999999997</v>
      </c>
      <c r="L177" s="114"/>
    </row>
    <row r="178" spans="1:12" ht="20.100000000000001" customHeight="1" outlineLevel="1">
      <c r="B178" s="163" t="s">
        <v>301</v>
      </c>
      <c r="C178" s="14"/>
      <c r="D178" s="14"/>
      <c r="E178" s="11" t="s">
        <v>103</v>
      </c>
      <c r="F178" s="127"/>
      <c r="G178" s="104"/>
      <c r="H178" s="104"/>
      <c r="I178" s="85"/>
      <c r="J178" s="143"/>
      <c r="L178" s="114"/>
    </row>
    <row r="179" spans="1:12" ht="63.75" outlineLevel="1">
      <c r="B179" s="171" t="s">
        <v>302</v>
      </c>
      <c r="C179" s="127" t="s">
        <v>215</v>
      </c>
      <c r="D179" s="127" t="s">
        <v>422</v>
      </c>
      <c r="E179" s="33" t="s">
        <v>216</v>
      </c>
      <c r="F179" s="127" t="s">
        <v>128</v>
      </c>
      <c r="G179" s="104">
        <v>5</v>
      </c>
      <c r="H179" s="104">
        <v>93.47</v>
      </c>
      <c r="I179" s="85">
        <f t="shared" si="28"/>
        <v>116.83750000000001</v>
      </c>
      <c r="J179" s="143">
        <f t="shared" si="29"/>
        <v>584.1875</v>
      </c>
      <c r="L179" s="114"/>
    </row>
    <row r="180" spans="1:12" ht="38.25" outlineLevel="1">
      <c r="B180" s="171" t="s">
        <v>303</v>
      </c>
      <c r="C180" s="32" t="s">
        <v>217</v>
      </c>
      <c r="D180" s="127" t="s">
        <v>422</v>
      </c>
      <c r="E180" s="33" t="s">
        <v>218</v>
      </c>
      <c r="F180" s="127" t="s">
        <v>128</v>
      </c>
      <c r="G180" s="104">
        <v>7</v>
      </c>
      <c r="H180" s="104">
        <v>44.62</v>
      </c>
      <c r="I180" s="85">
        <f t="shared" si="28"/>
        <v>55.774999999999999</v>
      </c>
      <c r="J180" s="143">
        <f t="shared" si="29"/>
        <v>390.42500000000001</v>
      </c>
      <c r="L180" s="114"/>
    </row>
    <row r="181" spans="1:12" ht="38.25" outlineLevel="1">
      <c r="B181" s="171" t="s">
        <v>304</v>
      </c>
      <c r="C181" s="32" t="s">
        <v>219</v>
      </c>
      <c r="D181" s="32" t="s">
        <v>422</v>
      </c>
      <c r="E181" s="33" t="s">
        <v>220</v>
      </c>
      <c r="F181" s="127" t="s">
        <v>128</v>
      </c>
      <c r="G181" s="104">
        <v>7</v>
      </c>
      <c r="H181" s="104">
        <v>427.18</v>
      </c>
      <c r="I181" s="85">
        <f t="shared" si="28"/>
        <v>533.97500000000002</v>
      </c>
      <c r="J181" s="143">
        <f t="shared" si="29"/>
        <v>3737.8250000000003</v>
      </c>
      <c r="L181" s="114"/>
    </row>
    <row r="182" spans="1:12" ht="30" customHeight="1" outlineLevel="1">
      <c r="B182" s="171" t="s">
        <v>305</v>
      </c>
      <c r="C182" s="37">
        <v>39391</v>
      </c>
      <c r="D182" s="90" t="s">
        <v>29</v>
      </c>
      <c r="E182" s="33" t="s">
        <v>414</v>
      </c>
      <c r="F182" s="127" t="s">
        <v>128</v>
      </c>
      <c r="G182" s="104">
        <v>20</v>
      </c>
      <c r="H182" s="104">
        <v>40.19</v>
      </c>
      <c r="I182" s="85">
        <f t="shared" si="28"/>
        <v>50.237499999999997</v>
      </c>
      <c r="J182" s="172">
        <f t="shared" si="29"/>
        <v>1004.75</v>
      </c>
      <c r="L182" s="182" t="s">
        <v>221</v>
      </c>
    </row>
    <row r="183" spans="1:12" ht="20.100000000000001" customHeight="1" outlineLevel="1">
      <c r="B183" s="161"/>
      <c r="C183" s="25"/>
      <c r="D183" s="25"/>
      <c r="E183" s="209" t="s">
        <v>52</v>
      </c>
      <c r="F183" s="209"/>
      <c r="G183" s="209"/>
      <c r="H183" s="209"/>
      <c r="I183" s="210"/>
      <c r="J183" s="162">
        <f>SUM(J153:J182)</f>
        <v>27880.287500000002</v>
      </c>
      <c r="L183" s="114"/>
    </row>
    <row r="184" spans="1:12" ht="20.100000000000001" customHeight="1">
      <c r="B184" s="140">
        <v>14</v>
      </c>
      <c r="C184" s="3"/>
      <c r="D184" s="3"/>
      <c r="E184" s="4" t="s">
        <v>33</v>
      </c>
      <c r="F184" s="4"/>
      <c r="G184" s="15"/>
      <c r="H184" s="29"/>
      <c r="I184" s="29"/>
      <c r="J184" s="141"/>
      <c r="L184" s="114"/>
    </row>
    <row r="185" spans="1:12" s="42" customFormat="1" ht="20.100000000000001" customHeight="1" outlineLevel="1">
      <c r="A185" s="44"/>
      <c r="B185" s="173" t="s">
        <v>306</v>
      </c>
      <c r="C185" s="80"/>
      <c r="D185" s="80"/>
      <c r="E185" s="81" t="s">
        <v>112</v>
      </c>
      <c r="F185" s="81"/>
      <c r="G185" s="82"/>
      <c r="H185" s="82"/>
      <c r="I185" s="83"/>
      <c r="J185" s="170"/>
      <c r="L185" s="114"/>
    </row>
    <row r="186" spans="1:12" ht="25.5" outlineLevel="1">
      <c r="B186" s="142" t="s">
        <v>307</v>
      </c>
      <c r="C186" s="36" t="s">
        <v>173</v>
      </c>
      <c r="D186" s="36" t="s">
        <v>422</v>
      </c>
      <c r="E186" s="33" t="s">
        <v>415</v>
      </c>
      <c r="F186" s="127" t="s">
        <v>128</v>
      </c>
      <c r="G186" s="104">
        <v>1</v>
      </c>
      <c r="H186" s="104">
        <v>1292.99</v>
      </c>
      <c r="I186" s="85">
        <f t="shared" ref="I186:I187" si="30">H186*(1+$J$8)</f>
        <v>1616.2375</v>
      </c>
      <c r="J186" s="143">
        <f t="shared" si="29"/>
        <v>1616.2375</v>
      </c>
      <c r="L186" s="114"/>
    </row>
    <row r="187" spans="1:12" ht="25.5" outlineLevel="1">
      <c r="B187" s="142" t="s">
        <v>308</v>
      </c>
      <c r="C187" s="89" t="s">
        <v>172</v>
      </c>
      <c r="D187" s="89" t="s">
        <v>422</v>
      </c>
      <c r="E187" s="33" t="s">
        <v>416</v>
      </c>
      <c r="F187" s="127" t="s">
        <v>128</v>
      </c>
      <c r="G187" s="104">
        <v>2</v>
      </c>
      <c r="H187" s="104">
        <v>3135.93</v>
      </c>
      <c r="I187" s="85">
        <f t="shared" si="30"/>
        <v>3919.9124999999999</v>
      </c>
      <c r="J187" s="143">
        <f t="shared" si="29"/>
        <v>7839.8249999999998</v>
      </c>
      <c r="L187" s="114"/>
    </row>
    <row r="188" spans="1:12" s="42" customFormat="1" ht="20.100000000000001" customHeight="1" outlineLevel="1">
      <c r="A188" s="44"/>
      <c r="B188" s="173" t="s">
        <v>309</v>
      </c>
      <c r="C188" s="37"/>
      <c r="D188" s="37"/>
      <c r="E188" s="128" t="s">
        <v>113</v>
      </c>
      <c r="F188" s="37"/>
      <c r="G188" s="82"/>
      <c r="H188" s="82"/>
      <c r="I188" s="83"/>
      <c r="J188" s="170"/>
      <c r="L188" s="114"/>
    </row>
    <row r="189" spans="1:12" ht="63.75" outlineLevel="1">
      <c r="B189" s="142" t="s">
        <v>310</v>
      </c>
      <c r="C189" s="89" t="s">
        <v>168</v>
      </c>
      <c r="D189" s="89" t="s">
        <v>422</v>
      </c>
      <c r="E189" s="33" t="s">
        <v>169</v>
      </c>
      <c r="F189" s="35" t="s">
        <v>321</v>
      </c>
      <c r="G189" s="104">
        <v>60</v>
      </c>
      <c r="H189" s="104">
        <v>333.04</v>
      </c>
      <c r="I189" s="85">
        <f t="shared" ref="I189:I191" si="31">H189*(1+$J$8)</f>
        <v>416.3</v>
      </c>
      <c r="J189" s="143">
        <f t="shared" si="29"/>
        <v>24978</v>
      </c>
      <c r="L189" s="114"/>
    </row>
    <row r="190" spans="1:12" ht="63.75" outlineLevel="1">
      <c r="B190" s="142" t="s">
        <v>311</v>
      </c>
      <c r="C190" s="89" t="s">
        <v>170</v>
      </c>
      <c r="D190" s="89" t="s">
        <v>422</v>
      </c>
      <c r="E190" s="33" t="s">
        <v>171</v>
      </c>
      <c r="F190" s="35" t="s">
        <v>321</v>
      </c>
      <c r="G190" s="104">
        <v>16</v>
      </c>
      <c r="H190" s="104">
        <v>710.43</v>
      </c>
      <c r="I190" s="85">
        <f t="shared" si="31"/>
        <v>888.03749999999991</v>
      </c>
      <c r="J190" s="143">
        <f t="shared" si="29"/>
        <v>14208.599999999999</v>
      </c>
      <c r="L190" s="114"/>
    </row>
    <row r="191" spans="1:12" s="42" customFormat="1" ht="38.25" outlineLevel="1">
      <c r="A191" s="44"/>
      <c r="B191" s="142" t="s">
        <v>312</v>
      </c>
      <c r="C191" s="36" t="s">
        <v>174</v>
      </c>
      <c r="D191" s="36" t="s">
        <v>422</v>
      </c>
      <c r="E191" s="33" t="s">
        <v>175</v>
      </c>
      <c r="F191" s="35" t="s">
        <v>132</v>
      </c>
      <c r="G191" s="104">
        <v>4</v>
      </c>
      <c r="H191" s="104">
        <v>542.53</v>
      </c>
      <c r="I191" s="85">
        <f t="shared" si="31"/>
        <v>678.16249999999991</v>
      </c>
      <c r="J191" s="143">
        <f t="shared" si="29"/>
        <v>2712.6499999999996</v>
      </c>
      <c r="L191" s="114"/>
    </row>
    <row r="192" spans="1:12" ht="20.100000000000001" customHeight="1" outlineLevel="1">
      <c r="B192" s="161"/>
      <c r="C192" s="25"/>
      <c r="D192" s="25"/>
      <c r="E192" s="209" t="s">
        <v>52</v>
      </c>
      <c r="F192" s="209"/>
      <c r="G192" s="209"/>
      <c r="H192" s="209"/>
      <c r="I192" s="210"/>
      <c r="J192" s="162">
        <f>SUM(J186:J191)</f>
        <v>51355.3125</v>
      </c>
      <c r="L192" s="114"/>
    </row>
    <row r="193" spans="1:13" ht="20.100000000000001" customHeight="1">
      <c r="B193" s="219" t="s">
        <v>314</v>
      </c>
      <c r="C193" s="220"/>
      <c r="D193" s="220"/>
      <c r="E193" s="220"/>
      <c r="F193" s="220"/>
      <c r="G193" s="220"/>
      <c r="H193" s="220"/>
      <c r="I193" s="221"/>
      <c r="J193" s="174">
        <f>SUM(J17,J23,J37,J57,J65,J75,J84,J100,J108,J130,J143,J150,J183,J192)</f>
        <v>748577.98719999997</v>
      </c>
      <c r="L193" s="114"/>
    </row>
    <row r="194" spans="1:13" ht="20.100000000000001" customHeight="1" outlineLevel="1" thickBot="1">
      <c r="B194" s="175"/>
      <c r="C194" s="137"/>
      <c r="D194" s="137"/>
      <c r="E194" s="137"/>
      <c r="F194" s="137"/>
      <c r="G194" s="138"/>
      <c r="H194" s="139"/>
      <c r="I194" s="139"/>
      <c r="J194" s="176"/>
      <c r="L194" s="114"/>
    </row>
    <row r="195" spans="1:13" ht="70.5" outlineLevel="1" thickBot="1">
      <c r="B195" s="206" t="s">
        <v>240</v>
      </c>
      <c r="C195" s="207"/>
      <c r="D195" s="207"/>
      <c r="E195" s="207"/>
      <c r="F195" s="207"/>
      <c r="G195" s="207"/>
      <c r="H195" s="207"/>
      <c r="I195" s="207"/>
      <c r="J195" s="208"/>
      <c r="L195" s="114"/>
    </row>
    <row r="196" spans="1:13" ht="44.25" customHeight="1" thickBot="1">
      <c r="A196" s="100"/>
      <c r="B196" s="22" t="s">
        <v>0</v>
      </c>
      <c r="C196" s="23" t="s">
        <v>34</v>
      </c>
      <c r="D196" s="23" t="s">
        <v>35</v>
      </c>
      <c r="E196" s="23" t="s">
        <v>22</v>
      </c>
      <c r="F196" s="23" t="s">
        <v>92</v>
      </c>
      <c r="G196" s="24" t="s">
        <v>23</v>
      </c>
      <c r="H196" s="28" t="s">
        <v>117</v>
      </c>
      <c r="I196" s="28" t="s">
        <v>118</v>
      </c>
      <c r="J196" s="26" t="s">
        <v>24</v>
      </c>
    </row>
    <row r="197" spans="1:13" ht="20.100000000000001" customHeight="1">
      <c r="B197" s="140">
        <v>1</v>
      </c>
      <c r="C197" s="3"/>
      <c r="D197" s="3"/>
      <c r="E197" s="4" t="s">
        <v>96</v>
      </c>
      <c r="F197" s="4"/>
      <c r="G197" s="15"/>
      <c r="H197" s="29"/>
      <c r="I197" s="29"/>
      <c r="J197" s="141"/>
      <c r="L197" s="114"/>
    </row>
    <row r="198" spans="1:13" ht="50.25" customHeight="1" outlineLevel="1">
      <c r="B198" s="142" t="s">
        <v>5</v>
      </c>
      <c r="C198" s="37" t="s">
        <v>120</v>
      </c>
      <c r="D198" s="37" t="s">
        <v>422</v>
      </c>
      <c r="E198" s="33" t="s">
        <v>417</v>
      </c>
      <c r="F198" s="35" t="s">
        <v>132</v>
      </c>
      <c r="G198" s="104">
        <v>1030.4000000000001</v>
      </c>
      <c r="H198" s="104">
        <v>94.86</v>
      </c>
      <c r="I198" s="85">
        <f t="shared" ref="I198:I199" si="32">H198*(1+$J$8)</f>
        <v>118.575</v>
      </c>
      <c r="J198" s="143">
        <f t="shared" ref="J198:J199" si="33">G198*I198</f>
        <v>122179.68000000001</v>
      </c>
      <c r="L198" s="114"/>
    </row>
    <row r="199" spans="1:13" ht="93" customHeight="1" outlineLevel="1">
      <c r="B199" s="142" t="s">
        <v>6</v>
      </c>
      <c r="C199" s="32" t="s">
        <v>121</v>
      </c>
      <c r="D199" s="37" t="s">
        <v>422</v>
      </c>
      <c r="E199" s="33" t="s">
        <v>122</v>
      </c>
      <c r="F199" s="35" t="s">
        <v>132</v>
      </c>
      <c r="G199" s="104">
        <v>980.4</v>
      </c>
      <c r="H199" s="104">
        <v>233.72</v>
      </c>
      <c r="I199" s="85">
        <f t="shared" si="32"/>
        <v>292.14999999999998</v>
      </c>
      <c r="J199" s="143">
        <f t="shared" si="33"/>
        <v>286423.86</v>
      </c>
      <c r="L199" s="114"/>
    </row>
    <row r="200" spans="1:13" ht="38.25" outlineLevel="1">
      <c r="B200" s="142" t="s">
        <v>26</v>
      </c>
      <c r="C200" s="37" t="s">
        <v>166</v>
      </c>
      <c r="D200" s="34" t="s">
        <v>422</v>
      </c>
      <c r="E200" s="183" t="s">
        <v>167</v>
      </c>
      <c r="F200" s="35" t="s">
        <v>132</v>
      </c>
      <c r="G200" s="104">
        <v>1030.4000000000001</v>
      </c>
      <c r="H200" s="104">
        <v>34.28</v>
      </c>
      <c r="I200" s="112">
        <f>H200*(1+$J$8)</f>
        <v>42.85</v>
      </c>
      <c r="J200" s="172">
        <f>G200*I200</f>
        <v>44152.640000000007</v>
      </c>
      <c r="L200" s="114"/>
    </row>
    <row r="201" spans="1:13" ht="20.100000000000001" customHeight="1" outlineLevel="1" thickBot="1">
      <c r="B201" s="213" t="s">
        <v>314</v>
      </c>
      <c r="C201" s="214"/>
      <c r="D201" s="214"/>
      <c r="E201" s="214"/>
      <c r="F201" s="214"/>
      <c r="G201" s="214"/>
      <c r="H201" s="214"/>
      <c r="I201" s="215"/>
      <c r="J201" s="144">
        <f>SUM(J198:J200)</f>
        <v>452756.18</v>
      </c>
      <c r="L201" s="114"/>
    </row>
    <row r="202" spans="1:13" ht="20.100000000000001" customHeight="1" thickBot="1">
      <c r="B202" s="177"/>
      <c r="C202" s="136"/>
      <c r="D202" s="136"/>
      <c r="E202" s="178"/>
      <c r="F202" s="129"/>
      <c r="G202" s="129"/>
      <c r="H202" s="130"/>
      <c r="I202" s="130"/>
      <c r="J202" s="179"/>
      <c r="L202" s="114"/>
    </row>
    <row r="203" spans="1:13" ht="20.100000000000001" customHeight="1" thickBot="1">
      <c r="B203" s="216" t="s">
        <v>313</v>
      </c>
      <c r="C203" s="217"/>
      <c r="D203" s="217"/>
      <c r="E203" s="217"/>
      <c r="F203" s="217"/>
      <c r="G203" s="217"/>
      <c r="H203" s="217"/>
      <c r="I203" s="218"/>
      <c r="J203" s="145">
        <f>J193+J201</f>
        <v>1201334.1672</v>
      </c>
      <c r="L203" s="114"/>
      <c r="M203" s="114"/>
    </row>
    <row r="204" spans="1:13" ht="20.100000000000001" customHeight="1">
      <c r="E204" s="17"/>
      <c r="G204" s="125"/>
      <c r="H204" s="110"/>
      <c r="I204" s="110"/>
      <c r="J204" s="27"/>
    </row>
  </sheetData>
  <dataConsolidate/>
  <mergeCells count="23">
    <mergeCell ref="B201:I201"/>
    <mergeCell ref="B203:I203"/>
    <mergeCell ref="B193:I193"/>
    <mergeCell ref="E23:I23"/>
    <mergeCell ref="E37:I37"/>
    <mergeCell ref="E57:I57"/>
    <mergeCell ref="E65:I65"/>
    <mergeCell ref="E75:I75"/>
    <mergeCell ref="E84:I84"/>
    <mergeCell ref="E100:I100"/>
    <mergeCell ref="E108:I108"/>
    <mergeCell ref="E130:I130"/>
    <mergeCell ref="E143:I143"/>
    <mergeCell ref="E150:I150"/>
    <mergeCell ref="E183:I183"/>
    <mergeCell ref="E192:I192"/>
    <mergeCell ref="B1:J3"/>
    <mergeCell ref="N87:S87"/>
    <mergeCell ref="D7:E7"/>
    <mergeCell ref="B10:J10"/>
    <mergeCell ref="B195:J195"/>
    <mergeCell ref="E17:I17"/>
    <mergeCell ref="M90:T90"/>
  </mergeCells>
  <phoneticPr fontId="13" type="noConversion"/>
  <conditionalFormatting sqref="B201">
    <cfRule type="cellIs" dxfId="9" priority="2" stopIfTrue="1" operator="equal">
      <formula>0</formula>
    </cfRule>
  </conditionalFormatting>
  <conditionalFormatting sqref="E17 E23 E37 E57 E65 E130 E143 E150 E192">
    <cfRule type="cellIs" dxfId="8" priority="345" stopIfTrue="1" operator="equal">
      <formula>0</formula>
    </cfRule>
  </conditionalFormatting>
  <conditionalFormatting sqref="E75">
    <cfRule type="cellIs" dxfId="7" priority="344" stopIfTrue="1" operator="equal">
      <formula>0</formula>
    </cfRule>
  </conditionalFormatting>
  <conditionalFormatting sqref="E84">
    <cfRule type="cellIs" dxfId="6" priority="341" stopIfTrue="1" operator="equal">
      <formula>0</formula>
    </cfRule>
  </conditionalFormatting>
  <conditionalFormatting sqref="E100">
    <cfRule type="cellIs" dxfId="5" priority="340" stopIfTrue="1" operator="equal">
      <formula>0</formula>
    </cfRule>
  </conditionalFormatting>
  <conditionalFormatting sqref="E108">
    <cfRule type="cellIs" dxfId="4" priority="339" stopIfTrue="1" operator="equal">
      <formula>0</formula>
    </cfRule>
  </conditionalFormatting>
  <conditionalFormatting sqref="E183">
    <cfRule type="cellIs" dxfId="3" priority="333" stopIfTrue="1" operator="equal">
      <formula>0</formula>
    </cfRule>
  </conditionalFormatting>
  <conditionalFormatting sqref="G11:I11">
    <cfRule type="cellIs" dxfId="2" priority="3" stopIfTrue="1" operator="equal">
      <formula>0</formula>
    </cfRule>
  </conditionalFormatting>
  <conditionalFormatting sqref="G194:I194">
    <cfRule type="cellIs" dxfId="1" priority="330" stopIfTrue="1" operator="equal">
      <formula>0</formula>
    </cfRule>
  </conditionalFormatting>
  <conditionalFormatting sqref="G196:I196">
    <cfRule type="cellIs" dxfId="0" priority="1" stopIfTrue="1" operator="equal">
      <formula>0</formula>
    </cfRule>
  </conditionalFormatting>
  <printOptions horizontalCentered="1"/>
  <pageMargins left="0.19685039370078741" right="0.19685039370078741" top="0.55118110236220474" bottom="0.62992125984251968" header="0.39370078740157483" footer="0.27559055118110237"/>
  <pageSetup paperSize="9" scale="56" fitToHeight="0" orientation="portrait" r:id="rId1"/>
  <headerFooter alignWithMargins="0">
    <oddFooter>&amp;C&amp;F&amp;R&amp;P/&amp;N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46"/>
  <sheetViews>
    <sheetView zoomScale="75" zoomScaleNormal="75" workbookViewId="0">
      <selection activeCell="D42" sqref="D42"/>
    </sheetView>
  </sheetViews>
  <sheetFormatPr defaultRowHeight="12.75"/>
  <cols>
    <col min="1" max="1" width="3.5703125" customWidth="1"/>
    <col min="2" max="2" width="13.85546875" customWidth="1"/>
    <col min="3" max="3" width="68.28515625" bestFit="1" customWidth="1"/>
    <col min="4" max="16" width="16.7109375" customWidth="1"/>
    <col min="17" max="17" width="17.28515625" customWidth="1"/>
  </cols>
  <sheetData>
    <row r="1" spans="2:16">
      <c r="B1" s="227" t="s">
        <v>3</v>
      </c>
      <c r="C1" s="228"/>
      <c r="D1" s="228"/>
      <c r="E1" s="228"/>
      <c r="F1" s="228"/>
      <c r="G1" s="228"/>
      <c r="H1" s="228"/>
      <c r="I1" s="228"/>
      <c r="J1" s="228"/>
      <c r="K1" s="228"/>
      <c r="L1" s="228"/>
      <c r="M1" s="228"/>
      <c r="N1" s="228"/>
      <c r="O1" s="228"/>
      <c r="P1" s="229"/>
    </row>
    <row r="2" spans="2:16" ht="13.5" thickBot="1">
      <c r="B2" s="230"/>
      <c r="C2" s="231"/>
      <c r="D2" s="231"/>
      <c r="E2" s="231"/>
      <c r="F2" s="231"/>
      <c r="G2" s="231"/>
      <c r="H2" s="231"/>
      <c r="I2" s="231"/>
      <c r="J2" s="231"/>
      <c r="K2" s="231"/>
      <c r="L2" s="231"/>
      <c r="M2" s="231"/>
      <c r="N2" s="231"/>
      <c r="O2" s="231"/>
      <c r="P2" s="232"/>
    </row>
    <row r="3" spans="2:16" ht="13.5" thickBot="1">
      <c r="B3" s="42"/>
      <c r="C3" s="42"/>
      <c r="D3" s="43"/>
      <c r="E3" s="44"/>
      <c r="F3" s="45"/>
      <c r="G3" s="42"/>
      <c r="H3" s="42"/>
      <c r="I3" s="42"/>
      <c r="J3" s="42"/>
      <c r="K3" s="42"/>
      <c r="L3" s="42"/>
    </row>
    <row r="4" spans="2:16">
      <c r="B4" s="46" t="str">
        <f>'Planilha Orçamentária'!B5</f>
        <v>Obra: Construção de Ginásio Poliesportivo da Escola Municipal Bruno Fonseca Pinto, no Campo Redondo Campo Redondo</v>
      </c>
      <c r="C4" s="47"/>
      <c r="D4" s="48"/>
      <c r="E4" s="49"/>
      <c r="F4" s="50"/>
      <c r="G4" s="51"/>
      <c r="H4" s="51"/>
      <c r="I4" s="49"/>
      <c r="J4" s="49"/>
      <c r="K4" s="49"/>
      <c r="L4" s="49"/>
      <c r="M4" s="92"/>
      <c r="N4" s="92"/>
      <c r="O4" s="92"/>
      <c r="P4" s="93"/>
    </row>
    <row r="5" spans="2:16">
      <c r="B5" s="191" t="str">
        <f>'Planilha Orçamentária'!B7</f>
        <v>Município:</v>
      </c>
      <c r="C5" s="52" t="str">
        <f>'Planilha Orçamentária'!D7</f>
        <v>Itamonte/MG</v>
      </c>
      <c r="D5" s="43"/>
      <c r="E5" s="44"/>
      <c r="F5" s="53"/>
      <c r="G5" s="54"/>
      <c r="H5" s="42"/>
      <c r="I5" s="44"/>
      <c r="J5" s="44"/>
      <c r="K5" s="44"/>
      <c r="L5" s="44"/>
      <c r="P5" s="7"/>
    </row>
    <row r="6" spans="2:16" ht="13.5" thickBot="1">
      <c r="B6" s="55" t="s">
        <v>87</v>
      </c>
      <c r="C6" s="56" t="s">
        <v>427</v>
      </c>
      <c r="D6" s="57"/>
      <c r="E6" s="58"/>
      <c r="F6" s="59"/>
      <c r="G6" s="60"/>
      <c r="H6" s="60"/>
      <c r="I6" s="58"/>
      <c r="J6" s="58"/>
      <c r="K6" s="58"/>
      <c r="L6" s="58"/>
      <c r="M6" s="8"/>
      <c r="N6" s="8"/>
      <c r="O6" s="8"/>
      <c r="P6" s="9"/>
    </row>
    <row r="7" spans="2:16" ht="13.5" thickBot="1">
      <c r="B7" s="52"/>
      <c r="C7" s="52"/>
      <c r="D7" s="43"/>
      <c r="E7" s="44"/>
      <c r="F7" s="53"/>
      <c r="G7" s="42"/>
      <c r="H7" s="42"/>
      <c r="I7" s="44"/>
      <c r="J7" s="44"/>
      <c r="K7" s="44"/>
      <c r="L7" s="44"/>
    </row>
    <row r="8" spans="2:16" ht="19.5" customHeight="1" thickBot="1">
      <c r="B8" s="224" t="s">
        <v>88</v>
      </c>
      <c r="C8" s="225"/>
      <c r="D8" s="225"/>
      <c r="E8" s="225"/>
      <c r="F8" s="225"/>
      <c r="G8" s="225"/>
      <c r="H8" s="225"/>
      <c r="I8" s="225"/>
      <c r="J8" s="225"/>
      <c r="K8" s="225"/>
      <c r="L8" s="225"/>
      <c r="M8" s="225"/>
      <c r="N8" s="225"/>
      <c r="O8" s="225"/>
      <c r="P8" s="226"/>
    </row>
    <row r="9" spans="2:16" ht="13.5" thickBot="1">
      <c r="B9" s="61"/>
      <c r="C9" s="61"/>
      <c r="D9" s="61"/>
      <c r="E9" s="61"/>
      <c r="F9" s="61"/>
      <c r="G9" s="61"/>
      <c r="H9" s="61"/>
      <c r="I9" s="61"/>
      <c r="J9" s="61"/>
      <c r="K9" s="61"/>
      <c r="L9" s="61"/>
    </row>
    <row r="10" spans="2:16">
      <c r="B10" s="62" t="s">
        <v>0</v>
      </c>
      <c r="C10" s="63" t="s">
        <v>22</v>
      </c>
      <c r="D10" s="64" t="s">
        <v>24</v>
      </c>
      <c r="E10" s="63" t="s">
        <v>89</v>
      </c>
      <c r="F10" s="63">
        <v>1</v>
      </c>
      <c r="G10" s="63">
        <v>2</v>
      </c>
      <c r="H10" s="63">
        <v>3</v>
      </c>
      <c r="I10" s="63">
        <v>4</v>
      </c>
      <c r="J10" s="63">
        <v>5</v>
      </c>
      <c r="K10" s="63">
        <v>6</v>
      </c>
      <c r="L10" s="63">
        <v>7</v>
      </c>
      <c r="M10" s="63">
        <v>8</v>
      </c>
      <c r="N10" s="63">
        <v>9</v>
      </c>
      <c r="O10" s="63">
        <v>10</v>
      </c>
      <c r="P10" s="187">
        <v>11</v>
      </c>
    </row>
    <row r="11" spans="2:16" ht="30" customHeight="1">
      <c r="B11" s="65"/>
      <c r="C11" s="192" t="str">
        <f>'Planilha Orçamentária'!B10</f>
        <v>Lote 01</v>
      </c>
      <c r="D11" s="66"/>
      <c r="E11" s="67"/>
      <c r="F11" s="67"/>
      <c r="G11" s="67"/>
      <c r="H11" s="67"/>
      <c r="I11" s="67"/>
      <c r="J11" s="67"/>
      <c r="K11" s="67"/>
      <c r="L11" s="67"/>
      <c r="M11" s="67"/>
      <c r="N11" s="67"/>
      <c r="O11" s="67"/>
      <c r="P11" s="68"/>
    </row>
    <row r="12" spans="2:16">
      <c r="B12" s="69">
        <f>'Planilha Orçamentária'!B12</f>
        <v>1</v>
      </c>
      <c r="C12" s="67" t="str">
        <f>'Planilha Orçamentária'!E12</f>
        <v>SERVIÇOS PRELIMINARES</v>
      </c>
      <c r="D12" s="70">
        <f>'Planilha Orçamentária'!J17</f>
        <v>89276.17</v>
      </c>
      <c r="E12" s="71">
        <f>D12/$D$44</f>
        <v>7.4314185821536954E-2</v>
      </c>
      <c r="F12" s="72">
        <v>1</v>
      </c>
      <c r="G12" s="72"/>
      <c r="H12" s="72"/>
      <c r="I12" s="72"/>
      <c r="J12" s="72"/>
      <c r="K12" s="72"/>
      <c r="L12" s="72"/>
      <c r="M12" s="72"/>
      <c r="N12" s="72"/>
      <c r="O12" s="72"/>
      <c r="P12" s="72"/>
    </row>
    <row r="13" spans="2:16">
      <c r="B13" s="69"/>
      <c r="C13" s="67"/>
      <c r="D13" s="70"/>
      <c r="E13" s="71"/>
      <c r="F13" s="73">
        <f>$D$12*F12</f>
        <v>89276.17</v>
      </c>
      <c r="G13" s="73">
        <f t="shared" ref="G13:P13" si="0">$D$12*G12</f>
        <v>0</v>
      </c>
      <c r="H13" s="73">
        <f t="shared" si="0"/>
        <v>0</v>
      </c>
      <c r="I13" s="73">
        <f t="shared" si="0"/>
        <v>0</v>
      </c>
      <c r="J13" s="73">
        <f t="shared" si="0"/>
        <v>0</v>
      </c>
      <c r="K13" s="73">
        <f t="shared" si="0"/>
        <v>0</v>
      </c>
      <c r="L13" s="73">
        <f t="shared" si="0"/>
        <v>0</v>
      </c>
      <c r="M13" s="73">
        <f t="shared" si="0"/>
        <v>0</v>
      </c>
      <c r="N13" s="73">
        <f t="shared" si="0"/>
        <v>0</v>
      </c>
      <c r="O13" s="73">
        <f t="shared" si="0"/>
        <v>0</v>
      </c>
      <c r="P13" s="188">
        <f t="shared" si="0"/>
        <v>0</v>
      </c>
    </row>
    <row r="14" spans="2:16">
      <c r="B14" s="69">
        <f>'Planilha Orçamentária'!B18</f>
        <v>2</v>
      </c>
      <c r="C14" s="67" t="str">
        <f>'Planilha Orçamentária'!E18</f>
        <v>MOVIMENTO DE TERRA PARA FUNDAÇÕES</v>
      </c>
      <c r="D14" s="70">
        <f>'Planilha Orçamentária'!J23</f>
        <v>15693.248875000001</v>
      </c>
      <c r="E14" s="71">
        <f>D14/$D$44</f>
        <v>1.3063183748142151E-2</v>
      </c>
      <c r="F14" s="72">
        <v>1</v>
      </c>
      <c r="G14" s="72"/>
      <c r="H14" s="72"/>
      <c r="I14" s="72"/>
      <c r="J14" s="72"/>
      <c r="K14" s="72"/>
      <c r="L14" s="72"/>
      <c r="M14" s="72"/>
      <c r="N14" s="72"/>
      <c r="O14" s="72"/>
      <c r="P14" s="72"/>
    </row>
    <row r="15" spans="2:16">
      <c r="B15" s="69"/>
      <c r="C15" s="67"/>
      <c r="D15" s="70"/>
      <c r="E15" s="71"/>
      <c r="F15" s="73">
        <f>$D14*F14</f>
        <v>15693.248875000001</v>
      </c>
      <c r="G15" s="73">
        <f t="shared" ref="G15:P15" si="1">$D14*G14</f>
        <v>0</v>
      </c>
      <c r="H15" s="73">
        <f t="shared" si="1"/>
        <v>0</v>
      </c>
      <c r="I15" s="73">
        <f t="shared" si="1"/>
        <v>0</v>
      </c>
      <c r="J15" s="73">
        <f t="shared" si="1"/>
        <v>0</v>
      </c>
      <c r="K15" s="73">
        <f t="shared" si="1"/>
        <v>0</v>
      </c>
      <c r="L15" s="73">
        <f t="shared" si="1"/>
        <v>0</v>
      </c>
      <c r="M15" s="73">
        <f t="shared" si="1"/>
        <v>0</v>
      </c>
      <c r="N15" s="73">
        <f t="shared" si="1"/>
        <v>0</v>
      </c>
      <c r="O15" s="73">
        <f t="shared" si="1"/>
        <v>0</v>
      </c>
      <c r="P15" s="188">
        <f t="shared" si="1"/>
        <v>0</v>
      </c>
    </row>
    <row r="16" spans="2:16">
      <c r="B16" s="69">
        <f>'Planilha Orçamentária'!B24</f>
        <v>3</v>
      </c>
      <c r="C16" s="67" t="str">
        <f>'Planilha Orçamentária'!E24</f>
        <v>FUNDAÇÕES</v>
      </c>
      <c r="D16" s="70">
        <f>'Planilha Orçamentária'!J37</f>
        <v>67654.708250000011</v>
      </c>
      <c r="E16" s="71">
        <f>D16/$D$44</f>
        <v>5.6316311067022361E-2</v>
      </c>
      <c r="F16" s="72">
        <v>0.3</v>
      </c>
      <c r="G16" s="72">
        <v>0.3</v>
      </c>
      <c r="H16" s="72">
        <v>0.4</v>
      </c>
      <c r="I16" s="72"/>
      <c r="J16" s="72"/>
      <c r="K16" s="72"/>
      <c r="L16" s="72"/>
      <c r="M16" s="72"/>
      <c r="N16" s="72"/>
      <c r="O16" s="72"/>
      <c r="P16" s="72"/>
    </row>
    <row r="17" spans="2:16">
      <c r="B17" s="69"/>
      <c r="C17" s="67"/>
      <c r="D17" s="70"/>
      <c r="E17" s="71"/>
      <c r="F17" s="73">
        <f>$D16*F16</f>
        <v>20296.412475000001</v>
      </c>
      <c r="G17" s="73">
        <f t="shared" ref="G17:P17" si="2">$D16*G16</f>
        <v>20296.412475000001</v>
      </c>
      <c r="H17" s="73">
        <f t="shared" si="2"/>
        <v>27061.883300000005</v>
      </c>
      <c r="I17" s="73">
        <f t="shared" si="2"/>
        <v>0</v>
      </c>
      <c r="J17" s="73">
        <f t="shared" si="2"/>
        <v>0</v>
      </c>
      <c r="K17" s="73">
        <f t="shared" si="2"/>
        <v>0</v>
      </c>
      <c r="L17" s="73">
        <f t="shared" si="2"/>
        <v>0</v>
      </c>
      <c r="M17" s="73">
        <f t="shared" si="2"/>
        <v>0</v>
      </c>
      <c r="N17" s="73">
        <f t="shared" si="2"/>
        <v>0</v>
      </c>
      <c r="O17" s="73">
        <f t="shared" si="2"/>
        <v>0</v>
      </c>
      <c r="P17" s="188">
        <f t="shared" si="2"/>
        <v>0</v>
      </c>
    </row>
    <row r="18" spans="2:16">
      <c r="B18" s="69">
        <f>'Planilha Orçamentária'!B38</f>
        <v>4</v>
      </c>
      <c r="C18" s="67" t="str">
        <f>'Planilha Orçamentária'!E38</f>
        <v>SUPERESTRUTURA</v>
      </c>
      <c r="D18" s="70">
        <f>'Planilha Orçamentária'!J57</f>
        <v>111344.25600000001</v>
      </c>
      <c r="E18" s="71">
        <f>D18/$D$44</f>
        <v>9.2683834113232916E-2</v>
      </c>
      <c r="F18" s="72"/>
      <c r="G18" s="72">
        <v>0.35</v>
      </c>
      <c r="H18" s="72">
        <v>0.35</v>
      </c>
      <c r="I18" s="72">
        <v>0.3</v>
      </c>
      <c r="J18" s="72"/>
      <c r="K18" s="72"/>
      <c r="L18" s="72"/>
      <c r="M18" s="72"/>
      <c r="N18" s="72"/>
      <c r="O18" s="72"/>
      <c r="P18" s="72"/>
    </row>
    <row r="19" spans="2:16">
      <c r="B19" s="69"/>
      <c r="C19" s="67"/>
      <c r="D19" s="70"/>
      <c r="E19" s="71"/>
      <c r="F19" s="94">
        <f>$D18*F18</f>
        <v>0</v>
      </c>
      <c r="G19" s="94">
        <f t="shared" ref="G19:P19" si="3">$D18*G18</f>
        <v>38970.489600000001</v>
      </c>
      <c r="H19" s="94">
        <f t="shared" si="3"/>
        <v>38970.489600000001</v>
      </c>
      <c r="I19" s="94">
        <f t="shared" si="3"/>
        <v>33403.2768</v>
      </c>
      <c r="J19" s="94">
        <f t="shared" si="3"/>
        <v>0</v>
      </c>
      <c r="K19" s="94">
        <f t="shared" si="3"/>
        <v>0</v>
      </c>
      <c r="L19" s="94">
        <f t="shared" si="3"/>
        <v>0</v>
      </c>
      <c r="M19" s="94">
        <f t="shared" si="3"/>
        <v>0</v>
      </c>
      <c r="N19" s="94">
        <f t="shared" si="3"/>
        <v>0</v>
      </c>
      <c r="O19" s="94">
        <f t="shared" si="3"/>
        <v>0</v>
      </c>
      <c r="P19" s="189">
        <f t="shared" si="3"/>
        <v>0</v>
      </c>
    </row>
    <row r="20" spans="2:16">
      <c r="B20" s="69">
        <f>'Planilha Orçamentária'!B58</f>
        <v>5</v>
      </c>
      <c r="C20" s="67" t="str">
        <f>'Planilha Orçamentária'!E58</f>
        <v>SISTEMAS DE VEDAÇÃO VERTICAL</v>
      </c>
      <c r="D20" s="70">
        <f>'Planilha Orçamentária'!J65</f>
        <v>56720.174250000011</v>
      </c>
      <c r="E20" s="71">
        <f>D20/$D$44</f>
        <v>4.7214318995141218E-2</v>
      </c>
      <c r="F20" s="72"/>
      <c r="G20" s="72">
        <v>0.2</v>
      </c>
      <c r="H20" s="72">
        <v>0.2</v>
      </c>
      <c r="I20" s="72">
        <v>0.3</v>
      </c>
      <c r="J20" s="72">
        <v>0.3</v>
      </c>
      <c r="K20" s="72"/>
      <c r="L20" s="72"/>
      <c r="M20" s="72"/>
      <c r="N20" s="72"/>
      <c r="O20" s="72"/>
      <c r="P20" s="72"/>
    </row>
    <row r="21" spans="2:16">
      <c r="B21" s="69"/>
      <c r="C21" s="67"/>
      <c r="D21" s="70"/>
      <c r="E21" s="71"/>
      <c r="F21" s="94">
        <f>$D20*F20</f>
        <v>0</v>
      </c>
      <c r="G21" s="94">
        <f t="shared" ref="G21:P21" si="4">$D20*G20</f>
        <v>11344.034850000004</v>
      </c>
      <c r="H21" s="94">
        <f t="shared" si="4"/>
        <v>11344.034850000004</v>
      </c>
      <c r="I21" s="94">
        <f t="shared" si="4"/>
        <v>17016.052275000002</v>
      </c>
      <c r="J21" s="94">
        <f t="shared" si="4"/>
        <v>17016.052275000002</v>
      </c>
      <c r="K21" s="94">
        <f t="shared" si="4"/>
        <v>0</v>
      </c>
      <c r="L21" s="94">
        <f t="shared" si="4"/>
        <v>0</v>
      </c>
      <c r="M21" s="94">
        <f t="shared" si="4"/>
        <v>0</v>
      </c>
      <c r="N21" s="94">
        <f t="shared" si="4"/>
        <v>0</v>
      </c>
      <c r="O21" s="94">
        <f t="shared" si="4"/>
        <v>0</v>
      </c>
      <c r="P21" s="189">
        <f t="shared" si="4"/>
        <v>0</v>
      </c>
    </row>
    <row r="22" spans="2:16">
      <c r="B22" s="69">
        <f>'Planilha Orçamentária'!B66</f>
        <v>6</v>
      </c>
      <c r="C22" s="67" t="str">
        <f>'Planilha Orçamentária'!E66</f>
        <v>ESQUADRIAS</v>
      </c>
      <c r="D22" s="70">
        <f>'Planilha Orçamentária'!J75</f>
        <v>20644.384999999998</v>
      </c>
      <c r="E22" s="71">
        <f>D22/$D$44</f>
        <v>1.7184548385771367E-2</v>
      </c>
      <c r="F22" s="72"/>
      <c r="G22" s="72"/>
      <c r="H22" s="72"/>
      <c r="I22" s="72"/>
      <c r="J22" s="72"/>
      <c r="K22" s="72"/>
      <c r="L22" s="72">
        <v>0.5</v>
      </c>
      <c r="M22" s="72">
        <v>0.5</v>
      </c>
      <c r="N22" s="72"/>
      <c r="O22" s="72"/>
      <c r="P22" s="72"/>
    </row>
    <row r="23" spans="2:16">
      <c r="B23" s="69"/>
      <c r="C23" s="67"/>
      <c r="D23" s="70"/>
      <c r="E23" s="71"/>
      <c r="F23" s="94">
        <f>$D22*F22</f>
        <v>0</v>
      </c>
      <c r="G23" s="94">
        <f t="shared" ref="G23:P23" si="5">$D22*G22</f>
        <v>0</v>
      </c>
      <c r="H23" s="94">
        <f t="shared" si="5"/>
        <v>0</v>
      </c>
      <c r="I23" s="94">
        <f t="shared" si="5"/>
        <v>0</v>
      </c>
      <c r="J23" s="94">
        <f t="shared" si="5"/>
        <v>0</v>
      </c>
      <c r="K23" s="94">
        <f t="shared" si="5"/>
        <v>0</v>
      </c>
      <c r="L23" s="94">
        <f t="shared" si="5"/>
        <v>10322.192499999999</v>
      </c>
      <c r="M23" s="94">
        <f t="shared" si="5"/>
        <v>10322.192499999999</v>
      </c>
      <c r="N23" s="94">
        <f t="shared" si="5"/>
        <v>0</v>
      </c>
      <c r="O23" s="94">
        <f t="shared" si="5"/>
        <v>0</v>
      </c>
      <c r="P23" s="189">
        <f t="shared" si="5"/>
        <v>0</v>
      </c>
    </row>
    <row r="24" spans="2:16">
      <c r="B24" s="69">
        <f>'Planilha Orçamentária'!B76</f>
        <v>7</v>
      </c>
      <c r="C24" s="67" t="str">
        <f>'Planilha Orçamentária'!E76</f>
        <v>REVESTIMENTOS INTERNO E EXTERNO</v>
      </c>
      <c r="D24" s="70">
        <f>'Planilha Orçamentária'!J84</f>
        <v>85663.960249999989</v>
      </c>
      <c r="E24" s="71">
        <f>D24/$D$44</f>
        <v>7.130735402546115E-2</v>
      </c>
      <c r="F24" s="72"/>
      <c r="G24" s="72"/>
      <c r="H24" s="72">
        <v>0.2</v>
      </c>
      <c r="I24" s="72">
        <v>0.2</v>
      </c>
      <c r="J24" s="72">
        <v>0.2</v>
      </c>
      <c r="K24" s="72">
        <v>0.2</v>
      </c>
      <c r="L24" s="72">
        <v>0.2</v>
      </c>
      <c r="M24" s="72"/>
      <c r="N24" s="72"/>
      <c r="O24" s="72"/>
      <c r="P24" s="72"/>
    </row>
    <row r="25" spans="2:16">
      <c r="B25" s="69"/>
      <c r="C25" s="67"/>
      <c r="D25" s="70"/>
      <c r="E25" s="71"/>
      <c r="F25" s="94">
        <f>$D24*F24</f>
        <v>0</v>
      </c>
      <c r="G25" s="94">
        <f t="shared" ref="G25:P25" si="6">$D24*G24</f>
        <v>0</v>
      </c>
      <c r="H25" s="94">
        <f t="shared" si="6"/>
        <v>17132.79205</v>
      </c>
      <c r="I25" s="94">
        <f t="shared" si="6"/>
        <v>17132.79205</v>
      </c>
      <c r="J25" s="94">
        <f t="shared" si="6"/>
        <v>17132.79205</v>
      </c>
      <c r="K25" s="94">
        <f t="shared" si="6"/>
        <v>17132.79205</v>
      </c>
      <c r="L25" s="94">
        <f t="shared" si="6"/>
        <v>17132.79205</v>
      </c>
      <c r="M25" s="94">
        <f t="shared" si="6"/>
        <v>0</v>
      </c>
      <c r="N25" s="94">
        <f t="shared" si="6"/>
        <v>0</v>
      </c>
      <c r="O25" s="94">
        <f t="shared" si="6"/>
        <v>0</v>
      </c>
      <c r="P25" s="189">
        <f t="shared" si="6"/>
        <v>0</v>
      </c>
    </row>
    <row r="26" spans="2:16">
      <c r="B26" s="69">
        <f>'Planilha Orçamentária'!B85</f>
        <v>8</v>
      </c>
      <c r="C26" s="67" t="str">
        <f>'Planilha Orçamentária'!E85</f>
        <v>SISTEMAS DE PISOS</v>
      </c>
      <c r="D26" s="70">
        <f>'Planilha Orçamentária'!J100</f>
        <v>141050.80095000003</v>
      </c>
      <c r="E26" s="71">
        <f>D26/$D$44</f>
        <v>0.11741179569055128</v>
      </c>
      <c r="F26" s="72"/>
      <c r="G26" s="72"/>
      <c r="H26" s="72"/>
      <c r="I26" s="72">
        <v>1</v>
      </c>
      <c r="J26" s="72"/>
      <c r="K26" s="72"/>
      <c r="L26" s="72"/>
      <c r="M26" s="72"/>
      <c r="N26" s="72"/>
      <c r="O26" s="72"/>
      <c r="P26" s="72"/>
    </row>
    <row r="27" spans="2:16">
      <c r="B27" s="69"/>
      <c r="C27" s="67"/>
      <c r="D27" s="70"/>
      <c r="E27" s="71"/>
      <c r="F27" s="73">
        <f>$D26*F26</f>
        <v>0</v>
      </c>
      <c r="G27" s="73">
        <f t="shared" ref="G27:P27" si="7">$D26*G26</f>
        <v>0</v>
      </c>
      <c r="H27" s="73">
        <f t="shared" si="7"/>
        <v>0</v>
      </c>
      <c r="I27" s="73">
        <f t="shared" si="7"/>
        <v>141050.80095000003</v>
      </c>
      <c r="J27" s="73">
        <f t="shared" si="7"/>
        <v>0</v>
      </c>
      <c r="K27" s="73">
        <f t="shared" si="7"/>
        <v>0</v>
      </c>
      <c r="L27" s="73">
        <f t="shared" si="7"/>
        <v>0</v>
      </c>
      <c r="M27" s="73">
        <f t="shared" si="7"/>
        <v>0</v>
      </c>
      <c r="N27" s="73">
        <f t="shared" si="7"/>
        <v>0</v>
      </c>
      <c r="O27" s="73">
        <f t="shared" si="7"/>
        <v>0</v>
      </c>
      <c r="P27" s="188">
        <f t="shared" si="7"/>
        <v>0</v>
      </c>
    </row>
    <row r="28" spans="2:16">
      <c r="B28" s="69">
        <f>'Planilha Orçamentária'!B101</f>
        <v>9</v>
      </c>
      <c r="C28" s="67" t="str">
        <f>'Planilha Orçamentária'!E101</f>
        <v>PINTURAS E ACABAMENTOS</v>
      </c>
      <c r="D28" s="133">
        <f>'Planilha Orçamentária'!J108</f>
        <v>51163.121125000005</v>
      </c>
      <c r="E28" s="71">
        <f>D28/$D$44</f>
        <v>4.2588584282827691E-2</v>
      </c>
      <c r="F28" s="72"/>
      <c r="G28" s="72"/>
      <c r="H28" s="72"/>
      <c r="I28" s="72"/>
      <c r="J28" s="72"/>
      <c r="K28" s="72"/>
      <c r="L28" s="72"/>
      <c r="M28" s="72">
        <v>0.5</v>
      </c>
      <c r="N28" s="72">
        <v>0.5</v>
      </c>
      <c r="O28" s="72"/>
      <c r="P28" s="72"/>
    </row>
    <row r="29" spans="2:16">
      <c r="B29" s="69"/>
      <c r="C29" s="67"/>
      <c r="D29" s="70"/>
      <c r="E29" s="71"/>
      <c r="F29" s="73">
        <f>$D28*F28</f>
        <v>0</v>
      </c>
      <c r="G29" s="73">
        <f t="shared" ref="G29:P29" si="8">$D28*G28</f>
        <v>0</v>
      </c>
      <c r="H29" s="73">
        <f t="shared" si="8"/>
        <v>0</v>
      </c>
      <c r="I29" s="73">
        <f t="shared" si="8"/>
        <v>0</v>
      </c>
      <c r="J29" s="73">
        <f t="shared" si="8"/>
        <v>0</v>
      </c>
      <c r="K29" s="73">
        <f t="shared" si="8"/>
        <v>0</v>
      </c>
      <c r="L29" s="73">
        <f t="shared" si="8"/>
        <v>0</v>
      </c>
      <c r="M29" s="73">
        <f t="shared" si="8"/>
        <v>25581.560562500003</v>
      </c>
      <c r="N29" s="73">
        <f t="shared" si="8"/>
        <v>25581.560562500003</v>
      </c>
      <c r="O29" s="73">
        <f t="shared" si="8"/>
        <v>0</v>
      </c>
      <c r="P29" s="188">
        <f t="shared" si="8"/>
        <v>0</v>
      </c>
    </row>
    <row r="30" spans="2:16">
      <c r="B30" s="69">
        <f>'Planilha Orçamentária'!B109</f>
        <v>10</v>
      </c>
      <c r="C30" s="67" t="str">
        <f>'Planilha Orçamentária'!E109</f>
        <v>INSTALAÇÃO HIDRÁULICA</v>
      </c>
      <c r="D30" s="133">
        <f>'Planilha Orçamentária'!J130</f>
        <v>13187.124999999996</v>
      </c>
      <c r="E30" s="71">
        <f>D30/$D$44</f>
        <v>1.0977066530764428E-2</v>
      </c>
      <c r="F30" s="72"/>
      <c r="G30" s="72">
        <v>0.2</v>
      </c>
      <c r="H30" s="72"/>
      <c r="I30" s="72"/>
      <c r="J30" s="72">
        <v>0.3</v>
      </c>
      <c r="K30" s="72">
        <v>0.5</v>
      </c>
      <c r="L30" s="72"/>
      <c r="M30" s="72"/>
      <c r="N30" s="72"/>
      <c r="O30" s="72"/>
      <c r="P30" s="72"/>
    </row>
    <row r="31" spans="2:16">
      <c r="B31" s="69"/>
      <c r="C31" s="67"/>
      <c r="D31" s="70"/>
      <c r="E31" s="71"/>
      <c r="F31" s="73">
        <f>$D30*F30</f>
        <v>0</v>
      </c>
      <c r="G31" s="73">
        <f t="shared" ref="G31:P31" si="9">$D30*G30</f>
        <v>2637.4249999999993</v>
      </c>
      <c r="H31" s="73">
        <f t="shared" si="9"/>
        <v>0</v>
      </c>
      <c r="I31" s="73">
        <f t="shared" si="9"/>
        <v>0</v>
      </c>
      <c r="J31" s="73">
        <f t="shared" si="9"/>
        <v>3956.1374999999989</v>
      </c>
      <c r="K31" s="73">
        <f t="shared" si="9"/>
        <v>6593.5624999999982</v>
      </c>
      <c r="L31" s="73">
        <f t="shared" si="9"/>
        <v>0</v>
      </c>
      <c r="M31" s="73">
        <f t="shared" si="9"/>
        <v>0</v>
      </c>
      <c r="N31" s="73">
        <f t="shared" si="9"/>
        <v>0</v>
      </c>
      <c r="O31" s="73">
        <f t="shared" si="9"/>
        <v>0</v>
      </c>
      <c r="P31" s="188">
        <f t="shared" si="9"/>
        <v>0</v>
      </c>
    </row>
    <row r="32" spans="2:16">
      <c r="B32" s="69">
        <f>'Planilha Orçamentária'!B131</f>
        <v>11</v>
      </c>
      <c r="C32" s="67" t="str">
        <f>'Planilha Orçamentária'!E131</f>
        <v>INSTALAÇÃO SANITÁRIA</v>
      </c>
      <c r="D32" s="70">
        <f>'Planilha Orçamentária'!J143</f>
        <v>10320.012500000001</v>
      </c>
      <c r="E32" s="71">
        <f>D32/$D$44</f>
        <v>8.5904595437459319E-3</v>
      </c>
      <c r="F32" s="72"/>
      <c r="G32" s="72">
        <v>0.2</v>
      </c>
      <c r="H32" s="72"/>
      <c r="I32" s="72"/>
      <c r="J32" s="72">
        <v>0.3</v>
      </c>
      <c r="K32" s="72">
        <v>0.5</v>
      </c>
      <c r="L32" s="72"/>
      <c r="M32" s="72"/>
      <c r="N32" s="72"/>
      <c r="O32" s="72"/>
      <c r="P32" s="72"/>
    </row>
    <row r="33" spans="2:17">
      <c r="B33" s="69"/>
      <c r="C33" s="67"/>
      <c r="D33" s="70"/>
      <c r="E33" s="71"/>
      <c r="F33" s="94">
        <f>$D32*F32</f>
        <v>0</v>
      </c>
      <c r="G33" s="94">
        <f t="shared" ref="G33:P33" si="10">$D32*G32</f>
        <v>2064.0025000000001</v>
      </c>
      <c r="H33" s="94">
        <f t="shared" si="10"/>
        <v>0</v>
      </c>
      <c r="I33" s="94">
        <f t="shared" si="10"/>
        <v>0</v>
      </c>
      <c r="J33" s="94">
        <f t="shared" si="10"/>
        <v>3096.0037500000003</v>
      </c>
      <c r="K33" s="94">
        <f t="shared" si="10"/>
        <v>5160.0062500000004</v>
      </c>
      <c r="L33" s="94">
        <f t="shared" si="10"/>
        <v>0</v>
      </c>
      <c r="M33" s="94">
        <f t="shared" si="10"/>
        <v>0</v>
      </c>
      <c r="N33" s="94">
        <f t="shared" si="10"/>
        <v>0</v>
      </c>
      <c r="O33" s="94">
        <f t="shared" si="10"/>
        <v>0</v>
      </c>
      <c r="P33" s="189">
        <f t="shared" si="10"/>
        <v>0</v>
      </c>
    </row>
    <row r="34" spans="2:17">
      <c r="B34" s="69">
        <f>'Planilha Orçamentária'!B144</f>
        <v>12</v>
      </c>
      <c r="C34" s="67" t="str">
        <f>'Planilha Orçamentária'!E144</f>
        <v>LOUÇAS, ACESSÓRIOS E METAIS</v>
      </c>
      <c r="D34" s="70">
        <f>'Planilha Orçamentária'!J150</f>
        <v>6624.4249999999993</v>
      </c>
      <c r="E34" s="71">
        <f>D34/$D$44</f>
        <v>5.5142234530315857E-3</v>
      </c>
      <c r="F34" s="72"/>
      <c r="G34" s="72"/>
      <c r="H34" s="72"/>
      <c r="I34" s="72"/>
      <c r="J34" s="72"/>
      <c r="K34" s="72"/>
      <c r="L34" s="72">
        <v>0.5</v>
      </c>
      <c r="M34" s="72">
        <v>0.5</v>
      </c>
      <c r="N34" s="72"/>
      <c r="O34" s="72"/>
      <c r="P34" s="72"/>
    </row>
    <row r="35" spans="2:17">
      <c r="B35" s="69"/>
      <c r="C35" s="67"/>
      <c r="D35" s="70"/>
      <c r="E35" s="71"/>
      <c r="F35" s="94">
        <f>$D34*F34</f>
        <v>0</v>
      </c>
      <c r="G35" s="94">
        <f t="shared" ref="G35:P35" si="11">$D34*G34</f>
        <v>0</v>
      </c>
      <c r="H35" s="94">
        <f t="shared" si="11"/>
        <v>0</v>
      </c>
      <c r="I35" s="94">
        <f t="shared" si="11"/>
        <v>0</v>
      </c>
      <c r="J35" s="94">
        <f t="shared" si="11"/>
        <v>0</v>
      </c>
      <c r="K35" s="94">
        <f t="shared" si="11"/>
        <v>0</v>
      </c>
      <c r="L35" s="94">
        <f t="shared" si="11"/>
        <v>3312.2124999999996</v>
      </c>
      <c r="M35" s="94">
        <f t="shared" si="11"/>
        <v>3312.2124999999996</v>
      </c>
      <c r="N35" s="94">
        <f t="shared" si="11"/>
        <v>0</v>
      </c>
      <c r="O35" s="94">
        <f t="shared" si="11"/>
        <v>0</v>
      </c>
      <c r="P35" s="189">
        <f t="shared" si="11"/>
        <v>0</v>
      </c>
    </row>
    <row r="36" spans="2:17">
      <c r="B36" s="69">
        <f>'Planilha Orçamentária'!B151</f>
        <v>13</v>
      </c>
      <c r="C36" s="67" t="str">
        <f>'Planilha Orçamentária'!E151</f>
        <v>INSTALAÇÃO ELÉTRICA - 110V</v>
      </c>
      <c r="D36" s="70">
        <f>'Planilha Orçamentária'!J183</f>
        <v>27880.287500000002</v>
      </c>
      <c r="E36" s="71">
        <f>D36/$D$44</f>
        <v>2.320777051740542E-2</v>
      </c>
      <c r="F36" s="72"/>
      <c r="G36" s="72"/>
      <c r="H36" s="72">
        <v>0.2</v>
      </c>
      <c r="I36" s="72">
        <v>0.3</v>
      </c>
      <c r="J36" s="72">
        <v>0.2</v>
      </c>
      <c r="K36" s="72">
        <v>0.3</v>
      </c>
      <c r="L36" s="72"/>
      <c r="M36" s="72"/>
      <c r="N36" s="72"/>
      <c r="O36" s="72"/>
      <c r="P36" s="72"/>
    </row>
    <row r="37" spans="2:17">
      <c r="B37" s="69"/>
      <c r="C37" s="67"/>
      <c r="D37" s="70"/>
      <c r="E37" s="71"/>
      <c r="F37" s="94">
        <f>$D36*F36</f>
        <v>0</v>
      </c>
      <c r="G37" s="94">
        <f t="shared" ref="G37:P37" si="12">$D36*G36</f>
        <v>0</v>
      </c>
      <c r="H37" s="94">
        <f t="shared" si="12"/>
        <v>5576.0575000000008</v>
      </c>
      <c r="I37" s="94">
        <f t="shared" si="12"/>
        <v>8364.0862500000003</v>
      </c>
      <c r="J37" s="94">
        <f t="shared" si="12"/>
        <v>5576.0575000000008</v>
      </c>
      <c r="K37" s="94">
        <f t="shared" si="12"/>
        <v>8364.0862500000003</v>
      </c>
      <c r="L37" s="94">
        <f t="shared" si="12"/>
        <v>0</v>
      </c>
      <c r="M37" s="94">
        <f t="shared" si="12"/>
        <v>0</v>
      </c>
      <c r="N37" s="94">
        <f t="shared" si="12"/>
        <v>0</v>
      </c>
      <c r="O37" s="94">
        <f t="shared" si="12"/>
        <v>0</v>
      </c>
      <c r="P37" s="189">
        <f t="shared" si="12"/>
        <v>0</v>
      </c>
    </row>
    <row r="38" spans="2:17">
      <c r="B38" s="69">
        <f>'Planilha Orçamentária'!B184</f>
        <v>14</v>
      </c>
      <c r="C38" s="67" t="str">
        <f>'Planilha Orçamentária'!E184</f>
        <v>SERVIÇOS COMPLEMENTARES</v>
      </c>
      <c r="D38" s="70">
        <f>'Planilha Orçamentária'!J192</f>
        <v>51355.3125</v>
      </c>
      <c r="E38" s="71">
        <f>D38/$D$44</f>
        <v>4.2748565894438567E-2</v>
      </c>
      <c r="F38" s="72"/>
      <c r="G38" s="72"/>
      <c r="H38" s="72"/>
      <c r="I38" s="72"/>
      <c r="J38" s="72"/>
      <c r="K38" s="72"/>
      <c r="L38" s="72">
        <v>0.5</v>
      </c>
      <c r="M38" s="72">
        <v>0.5</v>
      </c>
      <c r="N38" s="72"/>
      <c r="O38" s="72"/>
      <c r="P38" s="72"/>
    </row>
    <row r="39" spans="2:17">
      <c r="B39" s="69"/>
      <c r="C39" s="67"/>
      <c r="D39" s="70"/>
      <c r="E39" s="71"/>
      <c r="F39" s="94">
        <f>$D38*F38</f>
        <v>0</v>
      </c>
      <c r="G39" s="94">
        <f t="shared" ref="G39:P39" si="13">$D38*G38</f>
        <v>0</v>
      </c>
      <c r="H39" s="94">
        <f t="shared" si="13"/>
        <v>0</v>
      </c>
      <c r="I39" s="94">
        <f t="shared" si="13"/>
        <v>0</v>
      </c>
      <c r="J39" s="94">
        <f t="shared" si="13"/>
        <v>0</v>
      </c>
      <c r="K39" s="94">
        <f t="shared" si="13"/>
        <v>0</v>
      </c>
      <c r="L39" s="94">
        <f t="shared" si="13"/>
        <v>25677.65625</v>
      </c>
      <c r="M39" s="94">
        <f t="shared" si="13"/>
        <v>25677.65625</v>
      </c>
      <c r="N39" s="94">
        <f t="shared" si="13"/>
        <v>0</v>
      </c>
      <c r="O39" s="94">
        <f t="shared" si="13"/>
        <v>0</v>
      </c>
      <c r="P39" s="189">
        <f t="shared" si="13"/>
        <v>0</v>
      </c>
    </row>
    <row r="40" spans="2:17" ht="30" customHeight="1">
      <c r="B40" s="69"/>
      <c r="C40" s="192" t="str">
        <f>'Planilha Orçamentária'!B195</f>
        <v>Lote 02</v>
      </c>
      <c r="D40" s="70"/>
      <c r="E40" s="71"/>
      <c r="F40" s="94"/>
      <c r="G40" s="94"/>
      <c r="H40" s="94"/>
      <c r="I40" s="94"/>
      <c r="J40" s="94"/>
      <c r="K40" s="94"/>
      <c r="L40" s="94"/>
      <c r="M40" s="94"/>
      <c r="N40" s="94"/>
      <c r="O40" s="94"/>
      <c r="P40" s="189"/>
    </row>
    <row r="41" spans="2:17">
      <c r="B41" s="193">
        <f>'Planilha Orçamentária'!B197</f>
        <v>1</v>
      </c>
      <c r="C41" s="67" t="str">
        <f>'Planilha Orçamentária'!E197</f>
        <v>SISTEMAS DE COBERTURA</v>
      </c>
      <c r="D41" s="70">
        <f>'Planilha Orçamentária'!J201</f>
        <v>452756.18</v>
      </c>
      <c r="E41" s="71">
        <f>D41/$D$44</f>
        <v>0.37687780392426368</v>
      </c>
      <c r="F41" s="72"/>
      <c r="G41" s="72"/>
      <c r="H41" s="72"/>
      <c r="I41" s="72">
        <v>0.2</v>
      </c>
      <c r="J41" s="72">
        <v>0.5</v>
      </c>
      <c r="K41" s="72">
        <v>0.3</v>
      </c>
      <c r="L41" s="72"/>
      <c r="M41" s="72"/>
      <c r="N41" s="72"/>
      <c r="O41" s="72"/>
      <c r="P41" s="72"/>
    </row>
    <row r="42" spans="2:17" ht="13.5" thickBot="1">
      <c r="B42" s="95"/>
      <c r="C42" s="194"/>
      <c r="D42" s="96"/>
      <c r="E42" s="97"/>
      <c r="F42" s="134">
        <f>$D41*F41</f>
        <v>0</v>
      </c>
      <c r="G42" s="134">
        <f t="shared" ref="G42:P42" si="14">$D41*G41</f>
        <v>0</v>
      </c>
      <c r="H42" s="134">
        <f t="shared" si="14"/>
        <v>0</v>
      </c>
      <c r="I42" s="134">
        <f t="shared" si="14"/>
        <v>90551.236000000004</v>
      </c>
      <c r="J42" s="134">
        <f t="shared" si="14"/>
        <v>226378.09</v>
      </c>
      <c r="K42" s="134">
        <f t="shared" si="14"/>
        <v>135826.85399999999</v>
      </c>
      <c r="L42" s="134">
        <f t="shared" si="14"/>
        <v>0</v>
      </c>
      <c r="M42" s="134">
        <f t="shared" si="14"/>
        <v>0</v>
      </c>
      <c r="N42" s="134">
        <f t="shared" si="14"/>
        <v>0</v>
      </c>
      <c r="O42" s="134">
        <f t="shared" si="14"/>
        <v>0</v>
      </c>
      <c r="P42" s="190">
        <f t="shared" si="14"/>
        <v>0</v>
      </c>
    </row>
    <row r="43" spans="2:17" ht="13.5" thickBot="1">
      <c r="B43" s="61"/>
      <c r="C43" s="61"/>
      <c r="D43" s="74"/>
      <c r="E43" s="61"/>
      <c r="F43" s="61"/>
      <c r="G43" s="61"/>
      <c r="H43" s="61"/>
      <c r="I43" s="61"/>
      <c r="J43" s="61"/>
      <c r="K43" s="61"/>
      <c r="L43" s="61"/>
    </row>
    <row r="44" spans="2:17" ht="13.5" thickBot="1">
      <c r="B44" s="222" t="s">
        <v>90</v>
      </c>
      <c r="C44" s="223"/>
      <c r="D44" s="75">
        <f>ROUNDDOWN(D12+D14+D16+D18+D20+D22+D24+D26+D28+D30+D32+D34+D36+D38+D41,2)</f>
        <v>1201334.1599999999</v>
      </c>
      <c r="E44" s="77">
        <f>SUM(E11:E42)</f>
        <v>1.0000000059933365</v>
      </c>
      <c r="F44" s="78">
        <f>F13+F15+F17+F19+F25+F27+F42+F21+F23+F29+F31+F33+F35+F37+F39</f>
        <v>125265.83135000001</v>
      </c>
      <c r="G44" s="78">
        <f t="shared" ref="G44:P44" si="15">G13+G15+G17+G19+G25+G27+G42+G21+G23+G29+G31+G33+G35+G37+G39</f>
        <v>75312.364425000022</v>
      </c>
      <c r="H44" s="78">
        <f t="shared" si="15"/>
        <v>100085.2573</v>
      </c>
      <c r="I44" s="78">
        <f t="shared" si="15"/>
        <v>307518.24432500004</v>
      </c>
      <c r="J44" s="78">
        <f t="shared" si="15"/>
        <v>273155.13307499996</v>
      </c>
      <c r="K44" s="78">
        <f t="shared" si="15"/>
        <v>173077.30104999998</v>
      </c>
      <c r="L44" s="78">
        <f t="shared" si="15"/>
        <v>56444.853300000002</v>
      </c>
      <c r="M44" s="78">
        <f t="shared" si="15"/>
        <v>64893.621812500001</v>
      </c>
      <c r="N44" s="78">
        <f t="shared" si="15"/>
        <v>25581.560562500003</v>
      </c>
      <c r="O44" s="78">
        <f t="shared" si="15"/>
        <v>0</v>
      </c>
      <c r="P44" s="78">
        <f t="shared" si="15"/>
        <v>0</v>
      </c>
      <c r="Q44" s="135"/>
    </row>
    <row r="45" spans="2:17" ht="13.5" thickBot="1">
      <c r="B45" s="61"/>
      <c r="C45" s="61"/>
      <c r="D45" s="74"/>
      <c r="E45" s="61"/>
      <c r="F45" s="79">
        <f>F44/$D$44</f>
        <v>0.10427226288978582</v>
      </c>
      <c r="G45" s="79">
        <f t="shared" ref="G45:P45" si="16">G44/$D$44</f>
        <v>6.2690604273668557E-2</v>
      </c>
      <c r="H45" s="79">
        <f t="shared" si="16"/>
        <v>8.3311755074042024E-2</v>
      </c>
      <c r="I45" s="79">
        <f t="shared" si="16"/>
        <v>0.25598060436823011</v>
      </c>
      <c r="J45" s="79">
        <f t="shared" si="16"/>
        <v>0.2273764803916006</v>
      </c>
      <c r="K45" s="79">
        <f t="shared" si="16"/>
        <v>0.14407090617484813</v>
      </c>
      <c r="L45" s="79">
        <f t="shared" si="16"/>
        <v>4.6985139671712993E-2</v>
      </c>
      <c r="M45" s="79">
        <f t="shared" si="16"/>
        <v>5.4017961008034604E-2</v>
      </c>
      <c r="N45" s="79">
        <f t="shared" si="16"/>
        <v>2.1294292141413845E-2</v>
      </c>
      <c r="O45" s="79">
        <f t="shared" si="16"/>
        <v>0</v>
      </c>
      <c r="P45" s="185">
        <f t="shared" si="16"/>
        <v>0</v>
      </c>
    </row>
    <row r="46" spans="2:17" ht="13.5" thickBot="1">
      <c r="B46" s="61"/>
      <c r="C46" s="61"/>
      <c r="D46" s="74"/>
      <c r="E46" s="61"/>
      <c r="F46" s="76">
        <f>F45</f>
        <v>0.10427226288978582</v>
      </c>
      <c r="G46" s="76">
        <f>G45+F46</f>
        <v>0.16696286716345438</v>
      </c>
      <c r="H46" s="76">
        <f t="shared" ref="H46:P46" si="17">H45+G46</f>
        <v>0.25027462223749641</v>
      </c>
      <c r="I46" s="76">
        <f t="shared" si="17"/>
        <v>0.50625522660572653</v>
      </c>
      <c r="J46" s="76">
        <f t="shared" si="17"/>
        <v>0.73363170699732716</v>
      </c>
      <c r="K46" s="76">
        <f t="shared" si="17"/>
        <v>0.87770261317217524</v>
      </c>
      <c r="L46" s="76">
        <f t="shared" si="17"/>
        <v>0.92468775284388827</v>
      </c>
      <c r="M46" s="76">
        <f t="shared" si="17"/>
        <v>0.97870571385192284</v>
      </c>
      <c r="N46" s="76">
        <f t="shared" si="17"/>
        <v>1.0000000059933367</v>
      </c>
      <c r="O46" s="76">
        <f t="shared" si="17"/>
        <v>1.0000000059933367</v>
      </c>
      <c r="P46" s="186">
        <f t="shared" si="17"/>
        <v>1.0000000059933367</v>
      </c>
    </row>
  </sheetData>
  <mergeCells count="3">
    <mergeCell ref="B44:C44"/>
    <mergeCell ref="B8:P8"/>
    <mergeCell ref="B1:P2"/>
  </mergeCells>
  <pageMargins left="0.511811024" right="0.511811024" top="0.78740157499999996" bottom="0.78740157499999996" header="0.31496062000000002" footer="0.31496062000000002"/>
  <ignoredErrors>
    <ignoredError sqref="H46" formula="1"/>
  </ignoredError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Planilha Orçamentária</vt:lpstr>
      <vt:lpstr>Cronograma</vt:lpstr>
      <vt:lpstr>'Planilha Orçamentária'!Area_de_impressao</vt:lpstr>
      <vt:lpstr>'Planilha Orçamentária'!Titulos_de_impressao</vt:lpstr>
    </vt:vector>
  </TitlesOfParts>
  <Company>PNUD/BRA/00/027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willamy.dias</dc:creator>
  <cp:lastModifiedBy>User</cp:lastModifiedBy>
  <cp:lastPrinted>2024-03-15T20:29:04Z</cp:lastPrinted>
  <dcterms:created xsi:type="dcterms:W3CDTF">2005-05-06T14:48:20Z</dcterms:created>
  <dcterms:modified xsi:type="dcterms:W3CDTF">2024-03-20T14:37:00Z</dcterms:modified>
</cp:coreProperties>
</file>