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 6\Dropbox\2024\Processos\Abrir\Praça 4 etapa\"/>
    </mc:Choice>
  </mc:AlternateContent>
  <xr:revisionPtr revIDLastSave="0" documentId="13_ncr:1_{DA79D29E-FDB9-48EF-925D-7F3471C5E3D4}" xr6:coauthVersionLast="47" xr6:coauthVersionMax="47" xr10:uidLastSave="{00000000-0000-0000-0000-000000000000}"/>
  <bookViews>
    <workbookView xWindow="-120" yWindow="-120" windowWidth="20730" windowHeight="11040" xr2:uid="{1491A72C-7339-44E7-8180-FCBA4E1FCB6C}"/>
  </bookViews>
  <sheets>
    <sheet name="Planilha Orçamentária" sheetId="8" r:id="rId1"/>
    <sheet name="Cronograma" sheetId="9" r:id="rId2"/>
  </sheets>
  <definedNames>
    <definedName name="_xlnm.Print_Area" localSheetId="0">'Planilha Orçamentária'!$B$2:$J$75</definedName>
    <definedName name="_xlnm.Print_Titles" localSheetId="0">'Planilha Orçamentária'!$2:$9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" i="8" l="1"/>
  <c r="G18" i="9"/>
  <c r="I27" i="9"/>
  <c r="J27" i="9"/>
  <c r="K27" i="9"/>
  <c r="L27" i="9"/>
  <c r="M27" i="9"/>
  <c r="N27" i="9"/>
  <c r="J45" i="8"/>
  <c r="I43" i="8"/>
  <c r="J43" i="8" s="1"/>
  <c r="I44" i="8"/>
  <c r="J44" i="8" s="1"/>
  <c r="B23" i="9" l="1"/>
  <c r="B20" i="9"/>
  <c r="B17" i="9"/>
  <c r="B14" i="9"/>
  <c r="B11" i="9"/>
  <c r="B8" i="9"/>
  <c r="C23" i="9"/>
  <c r="C20" i="9"/>
  <c r="C17" i="9"/>
  <c r="C14" i="9"/>
  <c r="C11" i="9"/>
  <c r="C8" i="9"/>
  <c r="B4" i="9"/>
  <c r="I60" i="8" l="1"/>
  <c r="J60" i="8" s="1"/>
  <c r="I61" i="8"/>
  <c r="J61" i="8" s="1"/>
  <c r="I62" i="8"/>
  <c r="J62" i="8" s="1"/>
  <c r="I63" i="8"/>
  <c r="I64" i="8"/>
  <c r="J64" i="8" s="1"/>
  <c r="I59" i="8"/>
  <c r="J59" i="8" s="1"/>
  <c r="I55" i="8"/>
  <c r="I56" i="8"/>
  <c r="J56" i="8" s="1"/>
  <c r="I54" i="8"/>
  <c r="I48" i="8"/>
  <c r="J48" i="8" s="1"/>
  <c r="I49" i="8"/>
  <c r="I50" i="8"/>
  <c r="J50" i="8" s="1"/>
  <c r="I51" i="8"/>
  <c r="J51" i="8" s="1"/>
  <c r="I47" i="8"/>
  <c r="J47" i="8" s="1"/>
  <c r="I34" i="8"/>
  <c r="J34" i="8" s="1"/>
  <c r="I35" i="8"/>
  <c r="J35" i="8" s="1"/>
  <c r="I36" i="8"/>
  <c r="J36" i="8" s="1"/>
  <c r="I37" i="8"/>
  <c r="J37" i="8" s="1"/>
  <c r="I38" i="8"/>
  <c r="J38" i="8" s="1"/>
  <c r="I39" i="8"/>
  <c r="J39" i="8" s="1"/>
  <c r="I40" i="8"/>
  <c r="J40" i="8" s="1"/>
  <c r="I41" i="8"/>
  <c r="J41" i="8" s="1"/>
  <c r="I42" i="8"/>
  <c r="J42" i="8" s="1"/>
  <c r="I33" i="8"/>
  <c r="J33" i="8" s="1"/>
  <c r="I22" i="8"/>
  <c r="J22" i="8" s="1"/>
  <c r="I23" i="8"/>
  <c r="J23" i="8" s="1"/>
  <c r="I24" i="8"/>
  <c r="J24" i="8" s="1"/>
  <c r="I25" i="8"/>
  <c r="J25" i="8" s="1"/>
  <c r="I26" i="8"/>
  <c r="J26" i="8" s="1"/>
  <c r="I27" i="8"/>
  <c r="J27" i="8" s="1"/>
  <c r="I28" i="8"/>
  <c r="J28" i="8" s="1"/>
  <c r="I29" i="8"/>
  <c r="J29" i="8" s="1"/>
  <c r="I30" i="8"/>
  <c r="J30" i="8" s="1"/>
  <c r="I21" i="8"/>
  <c r="J21" i="8" s="1"/>
  <c r="I17" i="8"/>
  <c r="J17" i="8" s="1"/>
  <c r="I18" i="8"/>
  <c r="J18" i="8" s="1"/>
  <c r="I16" i="8"/>
  <c r="J16" i="8" s="1"/>
  <c r="I15" i="8"/>
  <c r="J15" i="8" s="1"/>
  <c r="I14" i="8"/>
  <c r="J14" i="8" s="1"/>
  <c r="I13" i="8"/>
  <c r="J13" i="8" s="1"/>
  <c r="I12" i="8"/>
  <c r="J12" i="8" s="1"/>
  <c r="I11" i="8"/>
  <c r="J31" i="8" l="1"/>
  <c r="D11" i="9" s="1"/>
  <c r="G63" i="8"/>
  <c r="J63" i="8" s="1"/>
  <c r="G49" i="8"/>
  <c r="J49" i="8" s="1"/>
  <c r="G55" i="8"/>
  <c r="J55" i="8" s="1"/>
  <c r="J54" i="8"/>
  <c r="G12" i="9" l="1"/>
  <c r="F12" i="9"/>
  <c r="J65" i="8"/>
  <c r="D23" i="9" s="1"/>
  <c r="D14" i="9"/>
  <c r="H15" i="9" l="1"/>
  <c r="G15" i="9"/>
  <c r="F24" i="9"/>
  <c r="J57" i="8"/>
  <c r="D20" i="9" s="1"/>
  <c r="J52" i="8"/>
  <c r="D17" i="9" s="1"/>
  <c r="G11" i="8"/>
  <c r="J11" i="8" s="1"/>
  <c r="H18" i="9" l="1"/>
  <c r="H27" i="9" s="1"/>
  <c r="G21" i="9"/>
  <c r="G27" i="9" s="1"/>
  <c r="F21" i="9"/>
  <c r="F27" i="9" s="1"/>
  <c r="J19" i="8"/>
  <c r="D8" i="9" l="1"/>
  <c r="J67" i="8"/>
  <c r="G9" i="9" l="1"/>
  <c r="D26" i="9"/>
  <c r="F9" i="9"/>
  <c r="E8" i="9" l="1"/>
  <c r="E23" i="9"/>
  <c r="E20" i="9"/>
  <c r="D27" i="9"/>
  <c r="E11" i="9"/>
  <c r="E14" i="9"/>
  <c r="E17" i="9"/>
  <c r="E26" i="9" l="1"/>
</calcChain>
</file>

<file path=xl/sharedStrings.xml><?xml version="1.0" encoding="utf-8"?>
<sst xmlns="http://schemas.openxmlformats.org/spreadsheetml/2006/main" count="214" uniqueCount="109">
  <si>
    <t>ITEM</t>
  </si>
  <si>
    <t>CÓDIGO</t>
  </si>
  <si>
    <t>DISCRIMINAÇÃO</t>
  </si>
  <si>
    <t>UND.</t>
  </si>
  <si>
    <t>QUANT.</t>
  </si>
  <si>
    <t>PREÇO C/ BDI</t>
  </si>
  <si>
    <t>TOTAL</t>
  </si>
  <si>
    <t>CREA/MG: 220.404</t>
  </si>
  <si>
    <t>TIBÉRIO M. FLEMING</t>
  </si>
  <si>
    <t>REVESTIMENTO CERÂMICO PARA PAREDES INTERNAS COM PLACAS TIPO ESMALTADA EXTRA DE DIMENSÕES 20X20 CM APLICADAS NA ALTURA INTEIRA DAS PAREDES.  AF_02/2023_PE</t>
  </si>
  <si>
    <t>PINTURA LÁTEX ACRÍLICA PREMIUM, APLICAÇÃO MANUAL EM TETO, DUAS DEMÃOS. AF_04/2023</t>
  </si>
  <si>
    <t>TUBO PVC, SERIE NORMAL, ESGOTO PREDIAL, DN 100 MM, FORNECIDO E INSTALADO EM RAMAL DE DESCARGA OU RAMAL DE ESGOTO SANITÁRIO. AF_08/2022</t>
  </si>
  <si>
    <t>SUPORTE PARAFUSADO COM PLACA DE ENCAIXE 4" X 2" ALTO (2,00 M DO PISO) PARA PONTO ELÉTRICO - FORNECIMENTO E INSTALAÇÃO. AF_03/2023</t>
  </si>
  <si>
    <t xml:space="preserve">KIT PORTA PRONTA DE MADEIRA, FOLHA PESADA (NBR 15930) DE 800 X 2100 MM, DE 40 MM  A 45 MM DE ESPESSURA, NUCLEO SOLIDO, CAPA LISA EM HDF, ACABAMENTO MELAMINICO BRANCO (INCLUI MARCO, ALIZARES, DOBRADICAS E FECHADURA EXTERNA)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</si>
  <si>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ALAMBRADO PARA QUADRA POLIESPORTIVA, ESTRUTURADO POR TUBOS DE ACO GALVANIZADO, (MONTANTES COM DIAMETRO 2", TRAVESSAS E ESCORAS COM DIÂMETRO 1 ¼), COM TELA DE ARAME GALVANIZADO, FIO 14 BWG E MALHA QUADRADA 5X5CM (EXCETO MURETA). (portão abrigo de gás)</t>
  </si>
  <si>
    <t>96112A</t>
  </si>
  <si>
    <t xml:space="preserve">FORRO DE MADEIRA CEDRINHO OU EQUIVALENTE DA REGIAO, ENCAIXE MACHO/FEMEA COM FRISO, *10 X 1* CM (COLOCACAO)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</si>
  <si>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PINTURA LÁTEX ACRÍLICA PREMIUM, APLICAÇÃO MANUAL EM PAREDES, DUAS DEMÃOS.</t>
  </si>
  <si>
    <t xml:space="preserve">EMASSAMENTO COM MASSA LÁTEX, APLICAÇÃO EM PAREDE, DUAS DEMÃOS, LIXAMENTO MANUAL. </t>
  </si>
  <si>
    <t>TUBO, PVC, SOLDÁVEL, DN 25MM, INSTALADO EM RAMAL OU SUB-RAMAL DE ÁGUA - FORNECIMENTO E INSTALAÇÃO. AF_06/2022</t>
  </si>
  <si>
    <t>FORRO EM PLACAS DE GESSO, PARA AMBIENTES COMERCIAIS. AF_08/2023_PS</t>
  </si>
  <si>
    <t>BDI:</t>
  </si>
  <si>
    <t>PLANILHA ORÇAMENTÁRIA</t>
  </si>
  <si>
    <t>EMASSAMENTO COM MASSA LÁTEX, APLICAÇÃO EM TETO, DUAS DEMÃOS, LIXAMENTO MANUAL. AF_04/2023</t>
  </si>
  <si>
    <t>UN</t>
  </si>
  <si>
    <t>TUBO DE AÇO GALVANIZADO COM COSTURA, CLASSE MÉDIA, CONEXÃO ROSQUEADA, DN 15 (1/2"), INSTALADO EM RAMAIS E SUB-RAMAIS DE GÁS - FORNECIMENTO E INSTALAÇÃO. AF_10/2020</t>
  </si>
  <si>
    <t xml:space="preserve">CAIXA D'AGUA / RESERVATORIO EM POLIETILENO, 2000 LITROS, COM TAMPA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</si>
  <si>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TORNEIRA DE BOIA PARA CAIXA D'ÁGUA, ROSCÁVEL, 3/4" - FORNECIMENTO E INSTALAÇÃO. AF_08/2021</t>
  </si>
  <si>
    <t>REVESTIMENTO CERÂMICO PARA PAREDES INTERNAS COM PLACAS TIPO ESMALTADA EXTRA DE DIMENSÕES 20X20 CM APLICADAS A MEIA ALTURA DAS PAREDES. Balcão</t>
  </si>
  <si>
    <t>M2</t>
  </si>
  <si>
    <t>ALVENARIA DE VEDAÇÃO DE BLOCOS CERÂMICOS FURADOS NA VERTICAL DE 14X19X39 CM (ESPESSURA 14 CM) E ARGAMASSA DE ASSENTAMENTO COM PREPARO EM BETONEIRA. (alvenaria shaft, fechamento cx d'água)</t>
  </si>
  <si>
    <t xml:space="preserve">TANQUE DE LOUCA BRANCA, COM COLUNA, *30*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</si>
  <si>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REVESTIMENTO CERÂMICO PARA PISO COM PLACAS TIPO ESMALTADA EXTRA DE DIMENSÕES 60X60 CM APLICADA EM AMBIENTES DE ÁREA ENTRE 5 M2 E 10 M2. AF_02/2023_PE</t>
  </si>
  <si>
    <t>PORTA EM ALUMÍNIO DE ABRIR TIPO VENEZIANA COM GUARNIÇÃO, FIXAÇÃO COM PARAFUSOS - FORNECIMENTO E INSTALAÇÃO. AF_12/2019</t>
  </si>
  <si>
    <t>DEMOLIÇÃO DE ALVENARIA DE BLOCO FURADO, DE FORMA MANUAL, COM REAPROVEITAMENTO. AF_09/2023</t>
  </si>
  <si>
    <t>ELETRODUTO FLEXÍVEL CORRUGADO, PVC, DN 32 MM (1"), PARA CIRCUITOS TERMINAIS, INSTALADO EM FORRO - FORNECIMENTO E INSTALAÇÃO. AF_03/2023</t>
  </si>
  <si>
    <t>M</t>
  </si>
  <si>
    <t>REF.</t>
  </si>
  <si>
    <t>SINAPI</t>
  </si>
  <si>
    <t>1.1</t>
  </si>
  <si>
    <t>1.2</t>
  </si>
  <si>
    <t>1.3</t>
  </si>
  <si>
    <t>1.4</t>
  </si>
  <si>
    <t>1.5</t>
  </si>
  <si>
    <t>1.6</t>
  </si>
  <si>
    <t>1.7</t>
  </si>
  <si>
    <t>1.8</t>
  </si>
  <si>
    <t>SUBSOLO BISTRÔ</t>
  </si>
  <si>
    <t>TÉRREO BISTRÔ</t>
  </si>
  <si>
    <t>TERRAÇO BISTRÔ</t>
  </si>
  <si>
    <t>DML</t>
  </si>
  <si>
    <r>
      <t xml:space="preserve">ENDEREÇO: </t>
    </r>
    <r>
      <rPr>
        <sz val="12"/>
        <color theme="1"/>
        <rFont val="Arial"/>
        <family val="2"/>
      </rPr>
      <t>CENTRO, ITAMONTE/MG</t>
    </r>
  </si>
  <si>
    <r>
      <t xml:space="preserve">ENG. CIVIL RESPONSÁVEL: </t>
    </r>
    <r>
      <rPr>
        <sz val="12"/>
        <color theme="1"/>
        <rFont val="Arial"/>
        <family val="2"/>
      </rPr>
      <t>TIBÉRIO MOTA FLEMING</t>
    </r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</si>
  <si>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</si>
  <si>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</si>
  <si>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</si>
  <si>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</si>
  <si>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</si>
  <si>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</si>
  <si>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</si>
  <si>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</si>
  <si>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</si>
  <si>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</si>
  <si>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</si>
  <si>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</si>
  <si>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</si>
  <si>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</si>
  <si>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</si>
  <si>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</si>
  <si>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</si>
  <si>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</si>
  <si>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</si>
  <si>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</si>
  <si>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</si>
  <si>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4.1</t>
  </si>
  <si>
    <t>4.2</t>
  </si>
  <si>
    <t>4.3</t>
  </si>
  <si>
    <t>4.4</t>
  </si>
  <si>
    <t>4.5</t>
  </si>
  <si>
    <t>5.1</t>
  </si>
  <si>
    <t>5.2</t>
  </si>
  <si>
    <t>5.3</t>
  </si>
  <si>
    <t>6.1</t>
  </si>
  <si>
    <t>6.2</t>
  </si>
  <si>
    <t>6.3</t>
  </si>
  <si>
    <t>6.4</t>
  </si>
  <si>
    <t>6.5</t>
  </si>
  <si>
    <t>6.6</t>
  </si>
  <si>
    <r>
      <t xml:space="preserve">OBRA: </t>
    </r>
    <r>
      <rPr>
        <sz val="12"/>
        <color theme="1"/>
        <rFont val="Arial"/>
        <family val="2"/>
      </rPr>
      <t>REFORMA DA PRAÇA PE. FRANCISCO MIRA - ETAPA 04</t>
    </r>
  </si>
  <si>
    <r>
      <t xml:space="preserve">REF. </t>
    </r>
    <r>
      <rPr>
        <sz val="12"/>
        <color theme="1"/>
        <rFont val="Arial"/>
        <family val="2"/>
      </rPr>
      <t>SINAPI OUTUBRO DE 2023 C/ DESONERAÇÃO</t>
    </r>
  </si>
  <si>
    <t>PREÇO UNIT.</t>
  </si>
  <si>
    <t>ENGENHEIRO CIVIL</t>
  </si>
  <si>
    <t>PREFEITO MUNICIPAL DE ITAMONTE</t>
  </si>
  <si>
    <t>ALEXANDRE AUGUSTO MOREIRA SANTOS</t>
  </si>
  <si>
    <t>UN.</t>
  </si>
  <si>
    <t>PT</t>
  </si>
  <si>
    <t>M3</t>
  </si>
  <si>
    <t>DESCRIÇÃO DOS SERVIÇOS</t>
  </si>
  <si>
    <t>VALOR (R$)</t>
  </si>
  <si>
    <t>% ITEM</t>
  </si>
  <si>
    <t>VALORES TOTAIS</t>
  </si>
  <si>
    <t>REVESTIMENTO CERÂMICO PARA PAREDES INTERNAS COM PLACAS TIPO ESMALTADA EXTRA DE DIMENSÕES 20X20 CM APLICADAS A MEIA ALTURA DAS PAREDES. (banheiros, lavatório e balcão)</t>
  </si>
  <si>
    <t>3.12</t>
  </si>
  <si>
    <t>CHAPISCO APLICADO EM ALVENARIA (SEM PRESENÇA DE VÃOS) E ESTRUTURAS DE CONCRETO DE FACHADA, COM COLHER DE PEDREIRO.  ARGAMASSA TRAÇO 1:3 COM PREPARO MANUAL. AF_10/2022</t>
  </si>
  <si>
    <t>EMBOÇO OU MASSA ÚNICA EM ARGAMASSA TRAÇO 1:2:8, PREPARO MANUAL, APLICADA MANUALMENTE EM PANOS CEGOS DE FACHADA (SEM PRESENÇA DE VÃOS), ESPESSURA DE 25 MM. AF_09/2022</t>
  </si>
  <si>
    <t>CRONOGRAMA FÍSICO FINANCEIRO</t>
  </si>
  <si>
    <t>BANHEIROS E COZINHA</t>
  </si>
  <si>
    <t>AUDITÓRIO E SALAS</t>
  </si>
  <si>
    <t>MICTÓRIO SIFONADO LOUÇA BRANCA PADRÃO MÉDIO FORNECIMENTO E INSTALAÇÃO. AF_01/2020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</si>
</sst>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&quot;* #,##0.00_-;\-&quot;R$&quot;* #,##0.00_-;_-&quot;R$&quot;* &quot;-&quot;??_-;_-@_-"/>
    <numFmt numFmtId="165" formatCode="&quot;R$&quot;#,##0.00"/>
    <numFmt numFmtId="166" formatCode="_(* #,##0.00_);_(* \(#,##0.00\);_(* \-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b/>
      <sz val="10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2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165" fontId="1" fillId="0" borderId="13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4" fontId="9" fillId="0" borderId="8" xfId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2" fontId="9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9" fontId="6" fillId="0" borderId="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164" fontId="9" fillId="2" borderId="18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64" fontId="9" fillId="2" borderId="22" xfId="1" applyFont="1" applyFill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164" fontId="8" fillId="2" borderId="12" xfId="1" applyFont="1" applyFill="1" applyBorder="1" applyAlignment="1">
      <alignment horizontal="center" vertical="center"/>
    </xf>
    <xf numFmtId="164" fontId="8" fillId="2" borderId="23" xfId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0" fillId="0" borderId="4" xfId="0" applyBorder="1"/>
    <xf numFmtId="49" fontId="5" fillId="0" borderId="0" xfId="0" applyNumberFormat="1" applyFont="1" applyAlignment="1">
      <alignment horizontal="center" vertical="center"/>
    </xf>
    <xf numFmtId="164" fontId="9" fillId="0" borderId="23" xfId="1" applyFont="1" applyBorder="1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10" fontId="2" fillId="2" borderId="8" xfId="2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4" fontId="0" fillId="0" borderId="8" xfId="0" applyNumberFormat="1" applyBorder="1" applyAlignment="1">
      <alignment horizontal="right" vertical="center"/>
    </xf>
    <xf numFmtId="10" fontId="0" fillId="0" borderId="8" xfId="2" applyNumberFormat="1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right" vertical="center"/>
    </xf>
    <xf numFmtId="10" fontId="1" fillId="0" borderId="8" xfId="2" applyNumberFormat="1" applyFont="1" applyBorder="1" applyAlignment="1">
      <alignment horizontal="right" vertical="center"/>
    </xf>
    <xf numFmtId="9" fontId="1" fillId="4" borderId="8" xfId="2" applyFont="1" applyFill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4" fontId="1" fillId="0" borderId="33" xfId="0" applyNumberFormat="1" applyFont="1" applyBorder="1" applyAlignment="1">
      <alignment horizontal="right" vertical="center"/>
    </xf>
    <xf numFmtId="10" fontId="1" fillId="0" borderId="33" xfId="2" applyNumberFormat="1" applyFont="1" applyBorder="1" applyAlignment="1">
      <alignment horizontal="right" vertical="center"/>
    </xf>
    <xf numFmtId="0" fontId="1" fillId="0" borderId="34" xfId="0" applyFont="1" applyBorder="1" applyAlignment="1">
      <alignment vertical="center"/>
    </xf>
    <xf numFmtId="4" fontId="12" fillId="5" borderId="8" xfId="0" applyNumberFormat="1" applyFont="1" applyFill="1" applyBorder="1" applyAlignment="1">
      <alignment horizontal="right" vertical="center"/>
    </xf>
    <xf numFmtId="10" fontId="12" fillId="5" borderId="8" xfId="2" applyNumberFormat="1" applyFont="1" applyFill="1" applyBorder="1" applyAlignment="1">
      <alignment horizontal="right" vertical="center"/>
    </xf>
    <xf numFmtId="0" fontId="1" fillId="4" borderId="8" xfId="0" applyFont="1" applyFill="1" applyBorder="1" applyAlignment="1">
      <alignment vertical="center"/>
    </xf>
    <xf numFmtId="166" fontId="13" fillId="5" borderId="8" xfId="0" applyNumberFormat="1" applyFont="1" applyFill="1" applyBorder="1" applyAlignment="1">
      <alignment vertical="center"/>
    </xf>
    <xf numFmtId="166" fontId="13" fillId="5" borderId="23" xfId="0" applyNumberFormat="1" applyFont="1" applyFill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10" fontId="13" fillId="0" borderId="8" xfId="2" applyNumberFormat="1" applyFont="1" applyBorder="1" applyAlignment="1">
      <alignment horizontal="right" vertical="center"/>
    </xf>
    <xf numFmtId="166" fontId="12" fillId="0" borderId="8" xfId="0" applyNumberFormat="1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4" fontId="0" fillId="0" borderId="20" xfId="0" applyNumberFormat="1" applyBorder="1" applyAlignment="1">
      <alignment horizontal="right" vertical="center"/>
    </xf>
    <xf numFmtId="10" fontId="13" fillId="0" borderId="20" xfId="2" applyNumberFormat="1" applyFont="1" applyFill="1" applyBorder="1" applyAlignment="1">
      <alignment horizontal="right" vertical="center"/>
    </xf>
    <xf numFmtId="10" fontId="13" fillId="0" borderId="20" xfId="0" applyNumberFormat="1" applyFont="1" applyBorder="1" applyAlignment="1">
      <alignment vertical="center"/>
    </xf>
    <xf numFmtId="10" fontId="13" fillId="0" borderId="21" xfId="0" applyNumberFormat="1" applyFont="1" applyBorder="1" applyAlignment="1">
      <alignment vertical="center"/>
    </xf>
    <xf numFmtId="0" fontId="0" fillId="0" borderId="0" xfId="0" applyAlignment="1">
      <alignment horizontal="right"/>
    </xf>
    <xf numFmtId="0" fontId="1" fillId="3" borderId="8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9" fontId="1" fillId="4" borderId="23" xfId="2" applyFont="1" applyFill="1" applyBorder="1" applyAlignment="1">
      <alignment vertical="center"/>
    </xf>
    <xf numFmtId="10" fontId="2" fillId="0" borderId="23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1</xdr:row>
      <xdr:rowOff>38100</xdr:rowOff>
    </xdr:from>
    <xdr:to>
      <xdr:col>3</xdr:col>
      <xdr:colOff>190499</xdr:colOff>
      <xdr:row>4</xdr:row>
      <xdr:rowOff>151584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73C6A1F-3C48-4883-88DC-32AE7EDBE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38125"/>
          <a:ext cx="914399" cy="6945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28</xdr:row>
      <xdr:rowOff>104775</xdr:rowOff>
    </xdr:from>
    <xdr:to>
      <xdr:col>5</xdr:col>
      <xdr:colOff>485775</xdr:colOff>
      <xdr:row>34</xdr:row>
      <xdr:rowOff>57150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F1A41648-CDCC-44A4-88C6-EE91FD69F98D}"/>
            </a:ext>
          </a:extLst>
        </xdr:cNvPr>
        <xdr:cNvSpPr txBox="1"/>
      </xdr:nvSpPr>
      <xdr:spPr>
        <a:xfrm>
          <a:off x="1028700" y="3886200"/>
          <a:ext cx="3676650" cy="1095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pt-BR" sz="1100"/>
        </a:p>
        <a:p>
          <a:pPr algn="ctr"/>
          <a:endParaRPr lang="pt-BR" sz="1100"/>
        </a:p>
        <a:p>
          <a:pPr algn="ctr"/>
          <a:r>
            <a:rPr lang="pt-BR" sz="1200" b="1"/>
            <a:t>Tibério Mota Fleming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</a:t>
          </a:r>
        </a:p>
        <a:p>
          <a:pPr algn="ctr"/>
          <a:r>
            <a:rPr lang="pt-BR" sz="1100" baseline="0"/>
            <a:t>CREA/MG -220.404</a:t>
          </a:r>
          <a:endParaRPr lang="pt-BR" sz="1100"/>
        </a:p>
      </xdr:txBody>
    </xdr:sp>
    <xdr:clientData/>
  </xdr:twoCellAnchor>
  <xdr:twoCellAnchor>
    <xdr:from>
      <xdr:col>2</xdr:col>
      <xdr:colOff>314325</xdr:colOff>
      <xdr:row>30</xdr:row>
      <xdr:rowOff>9525</xdr:rowOff>
    </xdr:from>
    <xdr:to>
      <xdr:col>5</xdr:col>
      <xdr:colOff>419100</xdr:colOff>
      <xdr:row>30</xdr:row>
      <xdr:rowOff>9525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FAB5562A-4E4F-4BD1-BAF8-2616A60D1F4F}"/>
            </a:ext>
          </a:extLst>
        </xdr:cNvPr>
        <xdr:cNvCxnSpPr/>
      </xdr:nvCxnSpPr>
      <xdr:spPr>
        <a:xfrm>
          <a:off x="1304925" y="4171950"/>
          <a:ext cx="33337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CBBA-37AB-44D9-9EFA-459E55D083B1}">
  <sheetPr>
    <pageSetUpPr fitToPage="1"/>
  </sheetPr>
  <dimension ref="B1:O76"/>
  <sheetViews>
    <sheetView tabSelected="1" topLeftCell="A53" zoomScaleNormal="100" zoomScaleSheetLayoutView="100" workbookViewId="0">
      <selection activeCell="E56" sqref="E56"/>
    </sheetView>
  </sheetViews>
  <sheetFormatPr defaultRowHeight="15" x14ac:dyDescent="0.25"/>
  <cols>
    <col min="1" max="1" width="4.28515625" customWidth="1"/>
    <col min="2" max="2" width="7.7109375" style="1" customWidth="1"/>
    <col min="3" max="3" width="10" style="1" bestFit="1" customWidth="1"/>
    <col min="4" max="4" width="10" style="1" customWidth="1"/>
    <col min="5" max="5" width="83.140625" style="1" customWidth="1"/>
    <col min="6" max="6" width="7.28515625" style="1" bestFit="1" customWidth="1"/>
    <col min="7" max="7" width="12.140625" style="1" customWidth="1"/>
    <col min="8" max="8" width="16.28515625" style="1" bestFit="1" customWidth="1"/>
    <col min="9" max="9" width="17.140625" style="1" bestFit="1" customWidth="1"/>
    <col min="10" max="10" width="26.28515625" style="1" customWidth="1"/>
    <col min="11" max="11" width="8.7109375" customWidth="1"/>
    <col min="12" max="12" width="10.5703125" bestFit="1" customWidth="1"/>
  </cols>
  <sheetData>
    <row r="1" spans="2:10" ht="15.75" thickBot="1" x14ac:dyDescent="0.3"/>
    <row r="2" spans="2:10" ht="15" customHeight="1" x14ac:dyDescent="0.25">
      <c r="B2" s="116"/>
      <c r="C2" s="117"/>
      <c r="D2" s="118"/>
      <c r="E2" s="105" t="s">
        <v>22</v>
      </c>
      <c r="F2" s="105"/>
      <c r="G2" s="105"/>
      <c r="H2" s="105"/>
      <c r="I2" s="105"/>
      <c r="J2" s="106"/>
    </row>
    <row r="3" spans="2:10" ht="15" customHeight="1" x14ac:dyDescent="0.25">
      <c r="B3" s="119"/>
      <c r="C3" s="120"/>
      <c r="D3" s="121"/>
      <c r="E3" s="107"/>
      <c r="F3" s="107"/>
      <c r="G3" s="107"/>
      <c r="H3" s="107"/>
      <c r="I3" s="107"/>
      <c r="J3" s="108"/>
    </row>
    <row r="4" spans="2:10" ht="15.75" customHeight="1" thickBot="1" x14ac:dyDescent="0.3">
      <c r="B4" s="119"/>
      <c r="C4" s="120"/>
      <c r="D4" s="121"/>
      <c r="E4" s="109"/>
      <c r="F4" s="109"/>
      <c r="G4" s="109"/>
      <c r="H4" s="109"/>
      <c r="I4" s="109"/>
      <c r="J4" s="110"/>
    </row>
    <row r="5" spans="2:10" ht="15.75" thickBot="1" x14ac:dyDescent="0.3">
      <c r="B5" s="122"/>
      <c r="C5" s="123"/>
      <c r="D5" s="124"/>
      <c r="E5" s="111"/>
      <c r="F5" s="111"/>
      <c r="G5" s="111"/>
      <c r="H5" s="111"/>
      <c r="I5" s="111"/>
      <c r="J5" s="112"/>
    </row>
    <row r="6" spans="2:10" ht="27.75" customHeight="1" x14ac:dyDescent="0.25">
      <c r="B6" s="113" t="s">
        <v>88</v>
      </c>
      <c r="C6" s="114"/>
      <c r="D6" s="114"/>
      <c r="E6" s="114"/>
      <c r="F6" s="115"/>
      <c r="G6" s="115"/>
      <c r="H6" s="125" t="s">
        <v>89</v>
      </c>
      <c r="I6" s="125"/>
      <c r="J6" s="126"/>
    </row>
    <row r="7" spans="2:10" ht="15.75" x14ac:dyDescent="0.25">
      <c r="B7" s="127" t="s">
        <v>51</v>
      </c>
      <c r="C7" s="128"/>
      <c r="D7" s="128"/>
      <c r="E7" s="128"/>
      <c r="F7" s="129"/>
      <c r="G7" s="129"/>
      <c r="H7" s="26"/>
      <c r="I7" s="27"/>
      <c r="J7" s="28"/>
    </row>
    <row r="8" spans="2:10" ht="16.5" thickBot="1" x14ac:dyDescent="0.3">
      <c r="B8" s="130" t="s">
        <v>52</v>
      </c>
      <c r="C8" s="131"/>
      <c r="D8" s="131"/>
      <c r="E8" s="131"/>
      <c r="F8" s="132"/>
      <c r="G8" s="132"/>
      <c r="H8" s="98" t="s">
        <v>21</v>
      </c>
      <c r="I8" s="20">
        <v>0.25</v>
      </c>
      <c r="J8" s="29"/>
    </row>
    <row r="9" spans="2:10" ht="16.5" thickBot="1" x14ac:dyDescent="0.3">
      <c r="B9" s="30" t="s">
        <v>0</v>
      </c>
      <c r="C9" s="31" t="s">
        <v>1</v>
      </c>
      <c r="D9" s="31" t="s">
        <v>37</v>
      </c>
      <c r="E9" s="31" t="s">
        <v>2</v>
      </c>
      <c r="F9" s="31" t="s">
        <v>3</v>
      </c>
      <c r="G9" s="31" t="s">
        <v>4</v>
      </c>
      <c r="H9" s="31" t="s">
        <v>90</v>
      </c>
      <c r="I9" s="31" t="s">
        <v>5</v>
      </c>
      <c r="J9" s="32" t="s">
        <v>6</v>
      </c>
    </row>
    <row r="10" spans="2:10" ht="19.5" customHeight="1" x14ac:dyDescent="0.25">
      <c r="B10" s="22">
        <v>1</v>
      </c>
      <c r="C10" s="23"/>
      <c r="D10" s="23"/>
      <c r="E10" s="24" t="s">
        <v>47</v>
      </c>
      <c r="F10" s="23"/>
      <c r="G10" s="23"/>
      <c r="H10" s="25"/>
      <c r="I10" s="25"/>
      <c r="J10" s="33"/>
    </row>
    <row r="11" spans="2:10" ht="45" x14ac:dyDescent="0.25">
      <c r="B11" s="13" t="s">
        <v>39</v>
      </c>
      <c r="C11" s="14">
        <v>87265</v>
      </c>
      <c r="D11" s="14" t="s">
        <v>38</v>
      </c>
      <c r="E11" s="18" t="s">
        <v>9</v>
      </c>
      <c r="F11" s="14" t="s">
        <v>29</v>
      </c>
      <c r="G11" s="17">
        <f>(4.25+7.43+4.25+7.43)*3</f>
        <v>70.08</v>
      </c>
      <c r="H11" s="15">
        <v>55.2</v>
      </c>
      <c r="I11" s="15">
        <f t="shared" ref="I11:I16" si="0">ROUND((H11*$I$8)+H11,2)</f>
        <v>69</v>
      </c>
      <c r="J11" s="48">
        <f>ROUND(G11*I11,2)</f>
        <v>4835.5200000000004</v>
      </c>
    </row>
    <row r="12" spans="2:10" ht="30" x14ac:dyDescent="0.25">
      <c r="B12" s="13" t="s">
        <v>40</v>
      </c>
      <c r="C12" s="14">
        <v>88488</v>
      </c>
      <c r="D12" s="14" t="s">
        <v>38</v>
      </c>
      <c r="E12" s="18" t="s">
        <v>10</v>
      </c>
      <c r="F12" s="14" t="s">
        <v>29</v>
      </c>
      <c r="G12" s="17">
        <v>31.87</v>
      </c>
      <c r="H12" s="15">
        <v>13.06</v>
      </c>
      <c r="I12" s="15">
        <f t="shared" si="0"/>
        <v>16.329999999999998</v>
      </c>
      <c r="J12" s="48">
        <f t="shared" ref="J12:J18" si="1">ROUND(G12*I12,2)</f>
        <v>520.44000000000005</v>
      </c>
    </row>
    <row r="13" spans="2:10" ht="45" x14ac:dyDescent="0.25">
      <c r="B13" s="13" t="s">
        <v>41</v>
      </c>
      <c r="C13" s="14">
        <v>92687</v>
      </c>
      <c r="D13" s="14" t="s">
        <v>38</v>
      </c>
      <c r="E13" s="18" t="s">
        <v>25</v>
      </c>
      <c r="F13" s="14" t="s">
        <v>94</v>
      </c>
      <c r="G13" s="17">
        <v>10</v>
      </c>
      <c r="H13" s="15">
        <v>28.66</v>
      </c>
      <c r="I13" s="15">
        <f t="shared" si="0"/>
        <v>35.83</v>
      </c>
      <c r="J13" s="48">
        <f t="shared" si="1"/>
        <v>358.3</v>
      </c>
    </row>
    <row r="14" spans="2:10" ht="45" x14ac:dyDescent="0.25">
      <c r="B14" s="13" t="s">
        <v>42</v>
      </c>
      <c r="C14" s="14">
        <v>89714</v>
      </c>
      <c r="D14" s="14" t="s">
        <v>38</v>
      </c>
      <c r="E14" s="18" t="s">
        <v>11</v>
      </c>
      <c r="F14" s="14" t="s">
        <v>36</v>
      </c>
      <c r="G14" s="17">
        <v>3.5</v>
      </c>
      <c r="H14" s="15">
        <v>35.71</v>
      </c>
      <c r="I14" s="15">
        <f t="shared" si="0"/>
        <v>44.64</v>
      </c>
      <c r="J14" s="48">
        <f t="shared" si="1"/>
        <v>156.24</v>
      </c>
    </row>
    <row r="15" spans="2:10" ht="30" x14ac:dyDescent="0.25">
      <c r="B15" s="13" t="s">
        <v>43</v>
      </c>
      <c r="C15" s="14">
        <v>89356</v>
      </c>
      <c r="D15" s="14" t="s">
        <v>38</v>
      </c>
      <c r="E15" s="16" t="s">
        <v>19</v>
      </c>
      <c r="F15" s="14" t="s">
        <v>36</v>
      </c>
      <c r="G15" s="17">
        <v>9.43</v>
      </c>
      <c r="H15" s="15">
        <v>20.97</v>
      </c>
      <c r="I15" s="15">
        <f t="shared" si="0"/>
        <v>26.21</v>
      </c>
      <c r="J15" s="48">
        <f t="shared" si="1"/>
        <v>247.16</v>
      </c>
    </row>
    <row r="16" spans="2:10" ht="45" x14ac:dyDescent="0.25">
      <c r="B16" s="13" t="s">
        <v>44</v>
      </c>
      <c r="C16" s="14">
        <v>91945</v>
      </c>
      <c r="D16" s="14" t="s">
        <v>38</v>
      </c>
      <c r="E16" s="18" t="s">
        <v>12</v>
      </c>
      <c r="F16" s="14" t="s">
        <v>95</v>
      </c>
      <c r="G16" s="17">
        <v>35</v>
      </c>
      <c r="H16" s="15">
        <v>12.64</v>
      </c>
      <c r="I16" s="15">
        <f t="shared" si="0"/>
        <v>15.8</v>
      </c>
      <c r="J16" s="48">
        <f t="shared" si="1"/>
        <v>553</v>
      </c>
    </row>
    <row r="17" spans="2:10" ht="60" x14ac:dyDescent="0.25">
      <c r="B17" s="13" t="s">
        <v>45</v>
      </c>
      <c r="C17" s="14">
        <v>39500</v>
      </c>
      <c r="D17" s="14" t="s">
        <v>38</v>
      </c>
      <c r="E17" s="18" t="s">
        <v>13</v>
      </c>
      <c r="F17" s="14" t="s">
        <v>94</v>
      </c>
      <c r="G17" s="17">
        <v>1</v>
      </c>
      <c r="H17" s="15">
        <v>847.2</v>
      </c>
      <c r="I17" s="15">
        <f t="shared" ref="I17:I18" si="2">ROUND((H17*$I$8)+H17,2)</f>
        <v>1059</v>
      </c>
      <c r="J17" s="48">
        <f t="shared" si="1"/>
        <v>1059</v>
      </c>
    </row>
    <row r="18" spans="2:10" ht="75" x14ac:dyDescent="0.25">
      <c r="B18" s="13" t="s">
        <v>46</v>
      </c>
      <c r="C18" s="14">
        <v>102362</v>
      </c>
      <c r="D18" s="14" t="s">
        <v>38</v>
      </c>
      <c r="E18" s="18" t="s">
        <v>14</v>
      </c>
      <c r="F18" s="14" t="s">
        <v>29</v>
      </c>
      <c r="G18" s="17">
        <v>4</v>
      </c>
      <c r="H18" s="15">
        <v>159.93</v>
      </c>
      <c r="I18" s="15">
        <f t="shared" si="2"/>
        <v>199.91</v>
      </c>
      <c r="J18" s="48">
        <f t="shared" si="1"/>
        <v>799.64</v>
      </c>
    </row>
    <row r="19" spans="2:10" ht="15.75" x14ac:dyDescent="0.25">
      <c r="B19" s="13"/>
      <c r="C19" s="14"/>
      <c r="D19" s="14"/>
      <c r="E19" s="19"/>
      <c r="F19" s="14"/>
      <c r="G19" s="14"/>
      <c r="H19" s="14"/>
      <c r="I19" s="14"/>
      <c r="J19" s="34">
        <f>SUM(J11:J18)</f>
        <v>8529.3000000000011</v>
      </c>
    </row>
    <row r="20" spans="2:10" ht="15.75" x14ac:dyDescent="0.25">
      <c r="B20" s="22">
        <v>2</v>
      </c>
      <c r="C20" s="23"/>
      <c r="D20" s="23"/>
      <c r="E20" s="24" t="s">
        <v>48</v>
      </c>
      <c r="F20" s="23"/>
      <c r="G20" s="23"/>
      <c r="H20" s="25"/>
      <c r="I20" s="25"/>
      <c r="J20" s="33"/>
    </row>
    <row r="21" spans="2:10" ht="30" x14ac:dyDescent="0.25">
      <c r="B21" s="13" t="s">
        <v>53</v>
      </c>
      <c r="C21" s="14">
        <v>88489</v>
      </c>
      <c r="D21" s="14" t="s">
        <v>38</v>
      </c>
      <c r="E21" s="18" t="s">
        <v>17</v>
      </c>
      <c r="F21" s="14" t="s">
        <v>29</v>
      </c>
      <c r="G21" s="17">
        <v>61.26</v>
      </c>
      <c r="H21" s="15">
        <v>11.04</v>
      </c>
      <c r="I21" s="15">
        <f t="shared" ref="I21:I30" si="3">ROUND((H21*$I$8)+H21,2)</f>
        <v>13.8</v>
      </c>
      <c r="J21" s="48">
        <f t="shared" ref="J21:J30" si="4">ROUND(G21*I21,2)</f>
        <v>845.39</v>
      </c>
    </row>
    <row r="22" spans="2:10" ht="30" x14ac:dyDescent="0.25">
      <c r="B22" s="13" t="s">
        <v>54</v>
      </c>
      <c r="C22" s="14">
        <v>88497</v>
      </c>
      <c r="D22" s="14" t="s">
        <v>38</v>
      </c>
      <c r="E22" s="18" t="s">
        <v>18</v>
      </c>
      <c r="F22" s="14" t="s">
        <v>29</v>
      </c>
      <c r="G22" s="17">
        <v>61.26</v>
      </c>
      <c r="H22" s="15">
        <v>16.72</v>
      </c>
      <c r="I22" s="15">
        <f t="shared" si="3"/>
        <v>20.9</v>
      </c>
      <c r="J22" s="48">
        <f t="shared" si="4"/>
        <v>1280.33</v>
      </c>
    </row>
    <row r="23" spans="2:10" ht="45" x14ac:dyDescent="0.25">
      <c r="B23" s="13" t="s">
        <v>55</v>
      </c>
      <c r="C23" s="14">
        <v>87267</v>
      </c>
      <c r="D23" s="14" t="s">
        <v>38</v>
      </c>
      <c r="E23" s="18" t="s">
        <v>101</v>
      </c>
      <c r="F23" s="14" t="s">
        <v>29</v>
      </c>
      <c r="G23" s="17">
        <v>48</v>
      </c>
      <c r="H23" s="15">
        <v>59.87</v>
      </c>
      <c r="I23" s="15">
        <f t="shared" si="3"/>
        <v>74.84</v>
      </c>
      <c r="J23" s="48">
        <f t="shared" si="4"/>
        <v>3592.32</v>
      </c>
    </row>
    <row r="24" spans="2:10" ht="30" x14ac:dyDescent="0.25">
      <c r="B24" s="13" t="s">
        <v>56</v>
      </c>
      <c r="C24" s="14">
        <v>96113</v>
      </c>
      <c r="D24" s="14" t="s">
        <v>38</v>
      </c>
      <c r="E24" s="18" t="s">
        <v>20</v>
      </c>
      <c r="F24" s="14" t="s">
        <v>29</v>
      </c>
      <c r="G24" s="17">
        <v>68.13</v>
      </c>
      <c r="H24" s="15">
        <v>47.53</v>
      </c>
      <c r="I24" s="15">
        <f t="shared" si="3"/>
        <v>59.41</v>
      </c>
      <c r="J24" s="48">
        <f t="shared" si="4"/>
        <v>4047.6</v>
      </c>
    </row>
    <row r="25" spans="2:10" ht="30" x14ac:dyDescent="0.25">
      <c r="B25" s="13" t="s">
        <v>57</v>
      </c>
      <c r="C25" s="14">
        <v>88496</v>
      </c>
      <c r="D25" s="14" t="s">
        <v>38</v>
      </c>
      <c r="E25" s="16" t="s">
        <v>23</v>
      </c>
      <c r="F25" s="14" t="s">
        <v>29</v>
      </c>
      <c r="G25" s="17">
        <v>68.13</v>
      </c>
      <c r="H25" s="15">
        <v>28.75</v>
      </c>
      <c r="I25" s="15">
        <f t="shared" si="3"/>
        <v>35.94</v>
      </c>
      <c r="J25" s="48">
        <f t="shared" si="4"/>
        <v>2448.59</v>
      </c>
    </row>
    <row r="26" spans="2:10" ht="30" x14ac:dyDescent="0.25">
      <c r="B26" s="13" t="s">
        <v>58</v>
      </c>
      <c r="C26" s="14">
        <v>88488</v>
      </c>
      <c r="D26" s="14" t="s">
        <v>38</v>
      </c>
      <c r="E26" s="18" t="s">
        <v>10</v>
      </c>
      <c r="F26" s="14" t="s">
        <v>29</v>
      </c>
      <c r="G26" s="17">
        <v>68.13</v>
      </c>
      <c r="H26" s="15">
        <v>13.06</v>
      </c>
      <c r="I26" s="15">
        <f t="shared" si="3"/>
        <v>16.329999999999998</v>
      </c>
      <c r="J26" s="48">
        <f t="shared" si="4"/>
        <v>1112.56</v>
      </c>
    </row>
    <row r="27" spans="2:10" ht="45" x14ac:dyDescent="0.25">
      <c r="B27" s="13" t="s">
        <v>59</v>
      </c>
      <c r="C27" s="14">
        <v>89714</v>
      </c>
      <c r="D27" s="14" t="s">
        <v>38</v>
      </c>
      <c r="E27" s="18" t="s">
        <v>11</v>
      </c>
      <c r="F27" s="14" t="s">
        <v>36</v>
      </c>
      <c r="G27" s="17">
        <v>22.37</v>
      </c>
      <c r="H27" s="15">
        <v>35.71</v>
      </c>
      <c r="I27" s="15">
        <f t="shared" si="3"/>
        <v>44.64</v>
      </c>
      <c r="J27" s="48">
        <f t="shared" si="4"/>
        <v>998.6</v>
      </c>
    </row>
    <row r="28" spans="2:10" ht="30" x14ac:dyDescent="0.25">
      <c r="B28" s="13" t="s">
        <v>60</v>
      </c>
      <c r="C28" s="14">
        <v>89356</v>
      </c>
      <c r="D28" s="14" t="s">
        <v>38</v>
      </c>
      <c r="E28" s="18" t="s">
        <v>19</v>
      </c>
      <c r="F28" s="14" t="s">
        <v>36</v>
      </c>
      <c r="G28" s="17">
        <v>22.37</v>
      </c>
      <c r="H28" s="15">
        <v>20.97</v>
      </c>
      <c r="I28" s="15">
        <f t="shared" si="3"/>
        <v>26.21</v>
      </c>
      <c r="J28" s="48">
        <f t="shared" si="4"/>
        <v>586.32000000000005</v>
      </c>
    </row>
    <row r="29" spans="2:10" ht="45" x14ac:dyDescent="0.25">
      <c r="B29" s="13" t="s">
        <v>61</v>
      </c>
      <c r="C29" s="14">
        <v>91945</v>
      </c>
      <c r="D29" s="14" t="s">
        <v>38</v>
      </c>
      <c r="E29" s="18" t="s">
        <v>12</v>
      </c>
      <c r="F29" s="14" t="s">
        <v>95</v>
      </c>
      <c r="G29" s="17">
        <v>25</v>
      </c>
      <c r="H29" s="15">
        <v>12.64</v>
      </c>
      <c r="I29" s="15">
        <f t="shared" si="3"/>
        <v>15.8</v>
      </c>
      <c r="J29" s="48">
        <f t="shared" si="4"/>
        <v>395</v>
      </c>
    </row>
    <row r="30" spans="2:10" ht="60" x14ac:dyDescent="0.25">
      <c r="B30" s="13" t="s">
        <v>62</v>
      </c>
      <c r="C30" s="14">
        <v>39500</v>
      </c>
      <c r="D30" s="14" t="s">
        <v>38</v>
      </c>
      <c r="E30" s="18" t="s">
        <v>13</v>
      </c>
      <c r="F30" s="14" t="s">
        <v>94</v>
      </c>
      <c r="G30" s="17">
        <v>2</v>
      </c>
      <c r="H30" s="15">
        <v>847.2</v>
      </c>
      <c r="I30" s="15">
        <f t="shared" si="3"/>
        <v>1059</v>
      </c>
      <c r="J30" s="48">
        <f t="shared" si="4"/>
        <v>2118</v>
      </c>
    </row>
    <row r="31" spans="2:10" ht="15.75" x14ac:dyDescent="0.25">
      <c r="B31" s="13"/>
      <c r="C31" s="14"/>
      <c r="D31" s="14"/>
      <c r="E31" s="19"/>
      <c r="F31" s="14"/>
      <c r="G31" s="14"/>
      <c r="H31" s="14"/>
      <c r="I31" s="14"/>
      <c r="J31" s="34">
        <f>SUM(J21:J30)</f>
        <v>17424.71</v>
      </c>
    </row>
    <row r="32" spans="2:10" ht="15.75" x14ac:dyDescent="0.25">
      <c r="B32" s="22">
        <v>3</v>
      </c>
      <c r="C32" s="23"/>
      <c r="D32" s="23"/>
      <c r="E32" s="24" t="s">
        <v>49</v>
      </c>
      <c r="F32" s="23"/>
      <c r="G32" s="23"/>
      <c r="H32" s="25"/>
      <c r="I32" s="25"/>
      <c r="J32" s="33"/>
    </row>
    <row r="33" spans="2:10" ht="30" x14ac:dyDescent="0.25">
      <c r="B33" s="13" t="s">
        <v>63</v>
      </c>
      <c r="C33" s="14">
        <v>88489</v>
      </c>
      <c r="D33" s="14" t="s">
        <v>38</v>
      </c>
      <c r="E33" s="18" t="s">
        <v>17</v>
      </c>
      <c r="F33" s="14" t="s">
        <v>29</v>
      </c>
      <c r="G33" s="17">
        <v>82.88</v>
      </c>
      <c r="H33" s="15">
        <v>11.04</v>
      </c>
      <c r="I33" s="15">
        <f t="shared" ref="I33:I44" si="5">ROUND((H33*$I$8)+H33,2)</f>
        <v>13.8</v>
      </c>
      <c r="J33" s="48">
        <f t="shared" ref="J33:J44" si="6">ROUND(G33*I33,2)</f>
        <v>1143.74</v>
      </c>
    </row>
    <row r="34" spans="2:10" ht="30" x14ac:dyDescent="0.25">
      <c r="B34" s="13" t="s">
        <v>64</v>
      </c>
      <c r="C34" s="14">
        <v>88497</v>
      </c>
      <c r="D34" s="14" t="s">
        <v>38</v>
      </c>
      <c r="E34" s="18" t="s">
        <v>18</v>
      </c>
      <c r="F34" s="14" t="s">
        <v>29</v>
      </c>
      <c r="G34" s="17">
        <v>82.88</v>
      </c>
      <c r="H34" s="15">
        <v>16.72</v>
      </c>
      <c r="I34" s="15">
        <f t="shared" si="5"/>
        <v>20.9</v>
      </c>
      <c r="J34" s="48">
        <f t="shared" si="6"/>
        <v>1732.19</v>
      </c>
    </row>
    <row r="35" spans="2:10" ht="30" x14ac:dyDescent="0.25">
      <c r="B35" s="13" t="s">
        <v>65</v>
      </c>
      <c r="C35" s="14" t="s">
        <v>15</v>
      </c>
      <c r="D35" s="14" t="s">
        <v>38</v>
      </c>
      <c r="E35" s="18" t="s">
        <v>16</v>
      </c>
      <c r="F35" s="14" t="s">
        <v>29</v>
      </c>
      <c r="G35" s="17">
        <v>60</v>
      </c>
      <c r="H35" s="15">
        <v>224.93</v>
      </c>
      <c r="I35" s="15">
        <f t="shared" si="5"/>
        <v>281.16000000000003</v>
      </c>
      <c r="J35" s="48">
        <f t="shared" si="6"/>
        <v>16869.599999999999</v>
      </c>
    </row>
    <row r="36" spans="2:10" ht="45" x14ac:dyDescent="0.25">
      <c r="B36" s="13" t="s">
        <v>66</v>
      </c>
      <c r="C36" s="14">
        <v>87267</v>
      </c>
      <c r="D36" s="14" t="s">
        <v>38</v>
      </c>
      <c r="E36" s="18" t="s">
        <v>28</v>
      </c>
      <c r="F36" s="14" t="s">
        <v>29</v>
      </c>
      <c r="G36" s="17">
        <v>10</v>
      </c>
      <c r="H36" s="15">
        <v>59.87</v>
      </c>
      <c r="I36" s="15">
        <f t="shared" si="5"/>
        <v>74.84</v>
      </c>
      <c r="J36" s="48">
        <f t="shared" si="6"/>
        <v>748.4</v>
      </c>
    </row>
    <row r="37" spans="2:10" ht="45" x14ac:dyDescent="0.25">
      <c r="B37" s="13" t="s">
        <v>67</v>
      </c>
      <c r="C37" s="14">
        <v>89714</v>
      </c>
      <c r="D37" s="14" t="s">
        <v>38</v>
      </c>
      <c r="E37" s="18" t="s">
        <v>11</v>
      </c>
      <c r="F37" s="14" t="s">
        <v>36</v>
      </c>
      <c r="G37" s="17">
        <v>12</v>
      </c>
      <c r="H37" s="15">
        <v>35.71</v>
      </c>
      <c r="I37" s="15">
        <f t="shared" si="5"/>
        <v>44.64</v>
      </c>
      <c r="J37" s="48">
        <f t="shared" si="6"/>
        <v>535.67999999999995</v>
      </c>
    </row>
    <row r="38" spans="2:10" ht="30" x14ac:dyDescent="0.25">
      <c r="B38" s="13" t="s">
        <v>68</v>
      </c>
      <c r="C38" s="14">
        <v>89356</v>
      </c>
      <c r="D38" s="14" t="s">
        <v>38</v>
      </c>
      <c r="E38" s="18" t="s">
        <v>19</v>
      </c>
      <c r="F38" s="14" t="s">
        <v>36</v>
      </c>
      <c r="G38" s="17">
        <v>12</v>
      </c>
      <c r="H38" s="15">
        <v>20.97</v>
      </c>
      <c r="I38" s="15">
        <f t="shared" si="5"/>
        <v>26.21</v>
      </c>
      <c r="J38" s="48">
        <f t="shared" si="6"/>
        <v>314.52</v>
      </c>
    </row>
    <row r="39" spans="2:10" ht="45" x14ac:dyDescent="0.25">
      <c r="B39" s="13" t="s">
        <v>69</v>
      </c>
      <c r="C39" s="14">
        <v>91945</v>
      </c>
      <c r="D39" s="14" t="s">
        <v>38</v>
      </c>
      <c r="E39" s="18" t="s">
        <v>12</v>
      </c>
      <c r="F39" s="14" t="s">
        <v>95</v>
      </c>
      <c r="G39" s="17">
        <v>10</v>
      </c>
      <c r="H39" s="15">
        <v>12.64</v>
      </c>
      <c r="I39" s="15">
        <f t="shared" si="5"/>
        <v>15.8</v>
      </c>
      <c r="J39" s="48">
        <f t="shared" si="6"/>
        <v>158</v>
      </c>
    </row>
    <row r="40" spans="2:10" ht="30" x14ac:dyDescent="0.25">
      <c r="B40" s="13" t="s">
        <v>70</v>
      </c>
      <c r="C40" s="14">
        <v>34640</v>
      </c>
      <c r="D40" s="14" t="s">
        <v>38</v>
      </c>
      <c r="E40" s="18" t="s">
        <v>26</v>
      </c>
      <c r="F40" s="14" t="s">
        <v>24</v>
      </c>
      <c r="G40" s="17">
        <v>1</v>
      </c>
      <c r="H40" s="15">
        <v>1191.18</v>
      </c>
      <c r="I40" s="15">
        <f t="shared" si="5"/>
        <v>1488.98</v>
      </c>
      <c r="J40" s="48">
        <f t="shared" si="6"/>
        <v>1488.98</v>
      </c>
    </row>
    <row r="41" spans="2:10" ht="30" x14ac:dyDescent="0.25">
      <c r="B41" s="13" t="s">
        <v>71</v>
      </c>
      <c r="C41" s="14">
        <v>94796</v>
      </c>
      <c r="D41" s="14" t="s">
        <v>38</v>
      </c>
      <c r="E41" s="18" t="s">
        <v>27</v>
      </c>
      <c r="F41" s="14" t="s">
        <v>24</v>
      </c>
      <c r="G41" s="17">
        <v>1</v>
      </c>
      <c r="H41" s="15">
        <v>36.81</v>
      </c>
      <c r="I41" s="15">
        <f t="shared" si="5"/>
        <v>46.01</v>
      </c>
      <c r="J41" s="48">
        <f t="shared" si="6"/>
        <v>46.01</v>
      </c>
    </row>
    <row r="42" spans="2:10" ht="60" x14ac:dyDescent="0.25">
      <c r="B42" s="13" t="s">
        <v>72</v>
      </c>
      <c r="C42" s="14">
        <v>103324</v>
      </c>
      <c r="D42" s="14" t="s">
        <v>38</v>
      </c>
      <c r="E42" s="18" t="s">
        <v>30</v>
      </c>
      <c r="F42" s="14" t="s">
        <v>29</v>
      </c>
      <c r="G42" s="17">
        <v>30</v>
      </c>
      <c r="H42" s="15">
        <v>72.400000000000006</v>
      </c>
      <c r="I42" s="15">
        <f t="shared" si="5"/>
        <v>90.5</v>
      </c>
      <c r="J42" s="48">
        <f t="shared" si="6"/>
        <v>2715</v>
      </c>
    </row>
    <row r="43" spans="2:10" ht="60" x14ac:dyDescent="0.25">
      <c r="B43" s="13" t="s">
        <v>73</v>
      </c>
      <c r="C43" s="14">
        <v>87893</v>
      </c>
      <c r="D43" s="14" t="s">
        <v>38</v>
      </c>
      <c r="E43" s="18" t="s">
        <v>103</v>
      </c>
      <c r="F43" s="14" t="s">
        <v>29</v>
      </c>
      <c r="G43" s="17">
        <v>60</v>
      </c>
      <c r="H43" s="15">
        <v>6.44</v>
      </c>
      <c r="I43" s="15">
        <f t="shared" si="5"/>
        <v>8.0500000000000007</v>
      </c>
      <c r="J43" s="48">
        <f t="shared" si="6"/>
        <v>483</v>
      </c>
    </row>
    <row r="44" spans="2:10" ht="45" x14ac:dyDescent="0.25">
      <c r="B44" s="13" t="s">
        <v>102</v>
      </c>
      <c r="C44" s="14">
        <v>87794</v>
      </c>
      <c r="D44" s="14" t="s">
        <v>38</v>
      </c>
      <c r="E44" s="18" t="s">
        <v>104</v>
      </c>
      <c r="F44" s="14" t="s">
        <v>29</v>
      </c>
      <c r="G44" s="17">
        <v>60</v>
      </c>
      <c r="H44" s="15">
        <v>38.65</v>
      </c>
      <c r="I44" s="15">
        <f t="shared" si="5"/>
        <v>48.31</v>
      </c>
      <c r="J44" s="48">
        <f t="shared" si="6"/>
        <v>2898.6</v>
      </c>
    </row>
    <row r="45" spans="2:10" ht="15.75" x14ac:dyDescent="0.25">
      <c r="B45" s="13"/>
      <c r="C45" s="14"/>
      <c r="D45" s="14"/>
      <c r="E45" s="19"/>
      <c r="F45" s="14"/>
      <c r="G45" s="14"/>
      <c r="H45" s="14"/>
      <c r="I45" s="14"/>
      <c r="J45" s="34">
        <f>SUM(J33:J44)</f>
        <v>29133.719999999998</v>
      </c>
    </row>
    <row r="46" spans="2:10" ht="15.75" x14ac:dyDescent="0.25">
      <c r="B46" s="22">
        <v>4</v>
      </c>
      <c r="C46" s="23"/>
      <c r="D46" s="23"/>
      <c r="E46" s="24" t="s">
        <v>107</v>
      </c>
      <c r="F46" s="23"/>
      <c r="G46" s="23"/>
      <c r="H46" s="25"/>
      <c r="I46" s="25"/>
      <c r="J46" s="33"/>
    </row>
    <row r="47" spans="2:10" ht="30" x14ac:dyDescent="0.25">
      <c r="B47" s="13" t="s">
        <v>74</v>
      </c>
      <c r="C47" s="14">
        <v>88497</v>
      </c>
      <c r="D47" s="14" t="s">
        <v>38</v>
      </c>
      <c r="E47" s="18" t="s">
        <v>18</v>
      </c>
      <c r="F47" s="14" t="s">
        <v>29</v>
      </c>
      <c r="G47" s="17">
        <v>368.46</v>
      </c>
      <c r="H47" s="15">
        <v>16.72</v>
      </c>
      <c r="I47" s="15">
        <f t="shared" ref="I47:I51" si="7">ROUND((H47*$I$8)+H47,2)</f>
        <v>20.9</v>
      </c>
      <c r="J47" s="48">
        <f t="shared" ref="J47:J51" si="8">ROUND(G47*I47,2)</f>
        <v>7700.81</v>
      </c>
    </row>
    <row r="48" spans="2:10" ht="30" x14ac:dyDescent="0.25">
      <c r="B48" s="13" t="s">
        <v>75</v>
      </c>
      <c r="C48" s="14">
        <v>88489</v>
      </c>
      <c r="D48" s="14" t="s">
        <v>38</v>
      </c>
      <c r="E48" s="18" t="s">
        <v>17</v>
      </c>
      <c r="F48" s="14" t="s">
        <v>29</v>
      </c>
      <c r="G48" s="17">
        <v>368.46</v>
      </c>
      <c r="H48" s="15">
        <v>11.04</v>
      </c>
      <c r="I48" s="15">
        <f t="shared" si="7"/>
        <v>13.8</v>
      </c>
      <c r="J48" s="48">
        <f t="shared" si="8"/>
        <v>5084.75</v>
      </c>
    </row>
    <row r="49" spans="2:10" ht="30" x14ac:dyDescent="0.25">
      <c r="B49" s="13" t="s">
        <v>76</v>
      </c>
      <c r="C49" s="14">
        <v>88488</v>
      </c>
      <c r="D49" s="14" t="s">
        <v>38</v>
      </c>
      <c r="E49" s="18" t="s">
        <v>10</v>
      </c>
      <c r="F49" s="14" t="s">
        <v>29</v>
      </c>
      <c r="G49" s="17">
        <f>(150.9+34.66+11.49+4.35+44.4)</f>
        <v>245.8</v>
      </c>
      <c r="H49" s="15">
        <v>13.06</v>
      </c>
      <c r="I49" s="15">
        <f t="shared" si="7"/>
        <v>16.329999999999998</v>
      </c>
      <c r="J49" s="48">
        <f t="shared" si="8"/>
        <v>4013.91</v>
      </c>
    </row>
    <row r="50" spans="2:10" ht="30" x14ac:dyDescent="0.25">
      <c r="B50" s="13" t="s">
        <v>77</v>
      </c>
      <c r="C50" s="14">
        <v>96113</v>
      </c>
      <c r="D50" s="14" t="s">
        <v>38</v>
      </c>
      <c r="E50" s="18" t="s">
        <v>20</v>
      </c>
      <c r="F50" s="14" t="s">
        <v>29</v>
      </c>
      <c r="G50" s="17">
        <v>150.9</v>
      </c>
      <c r="H50" s="15">
        <v>47.53</v>
      </c>
      <c r="I50" s="15">
        <f t="shared" si="7"/>
        <v>59.41</v>
      </c>
      <c r="J50" s="48">
        <f t="shared" si="8"/>
        <v>8964.9699999999993</v>
      </c>
    </row>
    <row r="51" spans="2:10" ht="45" x14ac:dyDescent="0.25">
      <c r="B51" s="13" t="s">
        <v>78</v>
      </c>
      <c r="C51" s="14">
        <v>91945</v>
      </c>
      <c r="D51" s="14" t="s">
        <v>38</v>
      </c>
      <c r="E51" s="18" t="s">
        <v>12</v>
      </c>
      <c r="F51" s="14" t="s">
        <v>95</v>
      </c>
      <c r="G51" s="17">
        <v>35</v>
      </c>
      <c r="H51" s="15">
        <v>12.64</v>
      </c>
      <c r="I51" s="15">
        <f t="shared" si="7"/>
        <v>15.8</v>
      </c>
      <c r="J51" s="48">
        <f t="shared" si="8"/>
        <v>553</v>
      </c>
    </row>
    <row r="52" spans="2:10" ht="15.75" x14ac:dyDescent="0.25">
      <c r="B52" s="13"/>
      <c r="C52" s="14"/>
      <c r="D52" s="14"/>
      <c r="E52" s="19"/>
      <c r="F52" s="14"/>
      <c r="G52" s="14"/>
      <c r="H52" s="14"/>
      <c r="I52" s="14"/>
      <c r="J52" s="34">
        <f>SUM(J47:J51)</f>
        <v>26317.440000000002</v>
      </c>
    </row>
    <row r="53" spans="2:10" ht="15.75" x14ac:dyDescent="0.25">
      <c r="B53" s="22">
        <v>5</v>
      </c>
      <c r="C53" s="23"/>
      <c r="D53" s="23"/>
      <c r="E53" s="24" t="s">
        <v>106</v>
      </c>
      <c r="F53" s="23"/>
      <c r="G53" s="23"/>
      <c r="H53" s="25"/>
      <c r="I53" s="25"/>
      <c r="J53" s="33"/>
    </row>
    <row r="54" spans="2:10" ht="45" x14ac:dyDescent="0.25">
      <c r="B54" s="13" t="s">
        <v>79</v>
      </c>
      <c r="C54" s="14">
        <v>87265</v>
      </c>
      <c r="D54" s="14" t="s">
        <v>38</v>
      </c>
      <c r="E54" s="18" t="s">
        <v>9</v>
      </c>
      <c r="F54" s="14" t="s">
        <v>29</v>
      </c>
      <c r="G54" s="17">
        <f>((9.48+2.71+9.48+2.71)*3)+((1.6*2)*16)+((9.48+2.71+9.48+2.71)*3)+((1.6*2)*10)+52.8</f>
        <v>282.28000000000003</v>
      </c>
      <c r="H54" s="15">
        <v>55.2</v>
      </c>
      <c r="I54" s="15">
        <f t="shared" ref="I54:I56" si="9">ROUND((H54*$I$8)+H54,2)</f>
        <v>69</v>
      </c>
      <c r="J54" s="48">
        <f t="shared" ref="J54:J56" si="10">ROUND(G54*I54,2)</f>
        <v>19477.32</v>
      </c>
    </row>
    <row r="55" spans="2:10" ht="30" x14ac:dyDescent="0.25">
      <c r="B55" s="13" t="s">
        <v>80</v>
      </c>
      <c r="C55" s="14">
        <v>88488</v>
      </c>
      <c r="D55" s="14" t="s">
        <v>38</v>
      </c>
      <c r="E55" s="18" t="s">
        <v>10</v>
      </c>
      <c r="F55" s="14" t="s">
        <v>29</v>
      </c>
      <c r="G55" s="17">
        <f>(25.23+25.71)</f>
        <v>50.94</v>
      </c>
      <c r="H55" s="15">
        <v>13.06</v>
      </c>
      <c r="I55" s="15">
        <f t="shared" si="9"/>
        <v>16.329999999999998</v>
      </c>
      <c r="J55" s="48">
        <f t="shared" si="10"/>
        <v>831.85</v>
      </c>
    </row>
    <row r="56" spans="2:10" ht="30" x14ac:dyDescent="0.25">
      <c r="B56" s="13" t="s">
        <v>81</v>
      </c>
      <c r="C56" s="14">
        <v>100858</v>
      </c>
      <c r="D56" s="14" t="s">
        <v>38</v>
      </c>
      <c r="E56" s="18" t="s">
        <v>108</v>
      </c>
      <c r="F56" s="14" t="s">
        <v>24</v>
      </c>
      <c r="G56" s="17">
        <v>5</v>
      </c>
      <c r="H56" s="15">
        <v>682.98</v>
      </c>
      <c r="I56" s="15">
        <f t="shared" si="9"/>
        <v>853.73</v>
      </c>
      <c r="J56" s="48">
        <f t="shared" si="10"/>
        <v>4268.6499999999996</v>
      </c>
    </row>
    <row r="57" spans="2:10" ht="15.75" x14ac:dyDescent="0.25">
      <c r="B57" s="13"/>
      <c r="C57" s="14"/>
      <c r="D57" s="14"/>
      <c r="E57" s="19"/>
      <c r="F57" s="14"/>
      <c r="G57" s="14"/>
      <c r="H57" s="14"/>
      <c r="I57" s="14"/>
      <c r="J57" s="34">
        <f>SUM(J54:J56)</f>
        <v>24577.82</v>
      </c>
    </row>
    <row r="58" spans="2:10" ht="15.75" x14ac:dyDescent="0.25">
      <c r="B58" s="22">
        <v>6</v>
      </c>
      <c r="C58" s="23"/>
      <c r="D58" s="23"/>
      <c r="E58" s="24" t="s">
        <v>50</v>
      </c>
      <c r="F58" s="23"/>
      <c r="G58" s="23"/>
      <c r="H58" s="25"/>
      <c r="I58" s="25"/>
      <c r="J58" s="33"/>
    </row>
    <row r="59" spans="2:10" ht="15.75" x14ac:dyDescent="0.25">
      <c r="B59" s="13" t="s">
        <v>82</v>
      </c>
      <c r="C59" s="14">
        <v>20271</v>
      </c>
      <c r="D59" s="14" t="s">
        <v>38</v>
      </c>
      <c r="E59" s="18" t="s">
        <v>31</v>
      </c>
      <c r="F59" s="14" t="s">
        <v>24</v>
      </c>
      <c r="G59" s="17">
        <v>1</v>
      </c>
      <c r="H59" s="15">
        <v>520.36</v>
      </c>
      <c r="I59" s="15">
        <f t="shared" ref="I59:I64" si="11">ROUND((H59*$I$8)+H59,2)</f>
        <v>650.45000000000005</v>
      </c>
      <c r="J59" s="48">
        <f t="shared" ref="J59:J64" si="12">ROUND(G59*I59,2)</f>
        <v>650.45000000000005</v>
      </c>
    </row>
    <row r="60" spans="2:10" ht="45" x14ac:dyDescent="0.25">
      <c r="B60" s="13" t="s">
        <v>83</v>
      </c>
      <c r="C60" s="14">
        <v>87256</v>
      </c>
      <c r="D60" s="14" t="s">
        <v>38</v>
      </c>
      <c r="E60" s="18" t="s">
        <v>32</v>
      </c>
      <c r="F60" s="14" t="s">
        <v>29</v>
      </c>
      <c r="G60" s="17">
        <v>1.71</v>
      </c>
      <c r="H60" s="15">
        <v>93.31</v>
      </c>
      <c r="I60" s="15">
        <f t="shared" si="11"/>
        <v>116.64</v>
      </c>
      <c r="J60" s="48">
        <f t="shared" si="12"/>
        <v>199.45</v>
      </c>
    </row>
    <row r="61" spans="2:10" ht="30" x14ac:dyDescent="0.25">
      <c r="B61" s="13" t="s">
        <v>84</v>
      </c>
      <c r="C61" s="14">
        <v>88488</v>
      </c>
      <c r="D61" s="14" t="s">
        <v>38</v>
      </c>
      <c r="E61" s="18" t="s">
        <v>10</v>
      </c>
      <c r="F61" s="14" t="s">
        <v>29</v>
      </c>
      <c r="G61" s="17">
        <v>14</v>
      </c>
      <c r="H61" s="15">
        <v>13.06</v>
      </c>
      <c r="I61" s="15">
        <f t="shared" si="11"/>
        <v>16.329999999999998</v>
      </c>
      <c r="J61" s="48">
        <f t="shared" si="12"/>
        <v>228.62</v>
      </c>
    </row>
    <row r="62" spans="2:10" ht="45" x14ac:dyDescent="0.25">
      <c r="B62" s="13" t="s">
        <v>85</v>
      </c>
      <c r="C62" s="14">
        <v>91341</v>
      </c>
      <c r="D62" s="14" t="s">
        <v>38</v>
      </c>
      <c r="E62" s="18" t="s">
        <v>33</v>
      </c>
      <c r="F62" s="14" t="s">
        <v>29</v>
      </c>
      <c r="G62" s="17">
        <v>1</v>
      </c>
      <c r="H62" s="15">
        <v>617.75</v>
      </c>
      <c r="I62" s="15">
        <f t="shared" si="11"/>
        <v>772.19</v>
      </c>
      <c r="J62" s="48">
        <f t="shared" si="12"/>
        <v>772.19</v>
      </c>
    </row>
    <row r="63" spans="2:10" ht="30" x14ac:dyDescent="0.25">
      <c r="B63" s="13" t="s">
        <v>86</v>
      </c>
      <c r="C63" s="14">
        <v>97621</v>
      </c>
      <c r="D63" s="14" t="s">
        <v>38</v>
      </c>
      <c r="E63" s="18" t="s">
        <v>34</v>
      </c>
      <c r="F63" s="14" t="s">
        <v>96</v>
      </c>
      <c r="G63" s="17">
        <f>(50*0.14)</f>
        <v>7.0000000000000009</v>
      </c>
      <c r="H63" s="15">
        <v>97.79</v>
      </c>
      <c r="I63" s="15">
        <f t="shared" si="11"/>
        <v>122.24</v>
      </c>
      <c r="J63" s="48">
        <f t="shared" si="12"/>
        <v>855.68</v>
      </c>
    </row>
    <row r="64" spans="2:10" ht="45" x14ac:dyDescent="0.25">
      <c r="B64" s="13" t="s">
        <v>87</v>
      </c>
      <c r="C64" s="14">
        <v>91836</v>
      </c>
      <c r="D64" s="14" t="s">
        <v>38</v>
      </c>
      <c r="E64" s="18" t="s">
        <v>35</v>
      </c>
      <c r="F64" s="14" t="s">
        <v>36</v>
      </c>
      <c r="G64" s="17">
        <v>200</v>
      </c>
      <c r="H64" s="15">
        <v>18.78</v>
      </c>
      <c r="I64" s="15">
        <f t="shared" si="11"/>
        <v>23.48</v>
      </c>
      <c r="J64" s="48">
        <f t="shared" si="12"/>
        <v>4696</v>
      </c>
    </row>
    <row r="65" spans="2:15" ht="15.75" x14ac:dyDescent="0.25">
      <c r="B65" s="13"/>
      <c r="C65" s="14"/>
      <c r="D65" s="14"/>
      <c r="E65" s="19"/>
      <c r="F65" s="14"/>
      <c r="G65" s="14"/>
      <c r="H65" s="14"/>
      <c r="I65" s="14"/>
      <c r="J65" s="34">
        <f>SUM(J59:J64)</f>
        <v>7402.3899999999994</v>
      </c>
    </row>
    <row r="66" spans="2:15" ht="16.5" customHeight="1" x14ac:dyDescent="0.25">
      <c r="B66" s="2"/>
      <c r="H66" s="35"/>
      <c r="I66" s="11"/>
      <c r="J66" s="36"/>
    </row>
    <row r="67" spans="2:15" ht="18" x14ac:dyDescent="0.25">
      <c r="B67" s="102"/>
      <c r="C67" s="103"/>
      <c r="D67" s="12"/>
      <c r="E67" s="9"/>
      <c r="F67" s="10"/>
      <c r="G67" s="10"/>
      <c r="H67" s="10"/>
      <c r="I67" s="42" t="s">
        <v>6</v>
      </c>
      <c r="J67" s="43">
        <f>J19+J31+J45+J52+J57+J65</f>
        <v>113385.37999999999</v>
      </c>
    </row>
    <row r="68" spans="2:15" x14ac:dyDescent="0.25">
      <c r="B68" s="2"/>
      <c r="J68" s="37"/>
    </row>
    <row r="69" spans="2:15" x14ac:dyDescent="0.25">
      <c r="B69" s="2"/>
      <c r="J69" s="37"/>
    </row>
    <row r="70" spans="2:15" x14ac:dyDescent="0.25">
      <c r="B70" s="2"/>
      <c r="J70" s="37"/>
    </row>
    <row r="71" spans="2:15" x14ac:dyDescent="0.25">
      <c r="B71" s="2"/>
      <c r="E71" s="38"/>
      <c r="F71"/>
      <c r="G71"/>
      <c r="H71"/>
      <c r="I71"/>
      <c r="J71"/>
      <c r="K71" s="46"/>
    </row>
    <row r="72" spans="2:15" x14ac:dyDescent="0.25">
      <c r="B72" s="2"/>
      <c r="E72" s="8" t="s">
        <v>93</v>
      </c>
      <c r="F72" s="39"/>
      <c r="G72" s="104" t="s">
        <v>8</v>
      </c>
      <c r="H72" s="104"/>
      <c r="I72" s="104"/>
      <c r="J72" s="45"/>
      <c r="M72" s="39"/>
      <c r="N72" s="39"/>
      <c r="O72" s="39"/>
    </row>
    <row r="73" spans="2:15" x14ac:dyDescent="0.25">
      <c r="B73" s="2"/>
      <c r="E73" s="47" t="s">
        <v>92</v>
      </c>
      <c r="F73" s="39"/>
      <c r="G73" s="101" t="s">
        <v>91</v>
      </c>
      <c r="H73" s="101" t="s">
        <v>91</v>
      </c>
      <c r="I73" s="101" t="s">
        <v>91</v>
      </c>
      <c r="J73" s="45"/>
      <c r="M73" s="41"/>
      <c r="N73" s="41"/>
      <c r="O73" s="41"/>
    </row>
    <row r="74" spans="2:15" x14ac:dyDescent="0.25">
      <c r="B74" s="2"/>
      <c r="E74" s="40"/>
      <c r="F74" s="39"/>
      <c r="G74" s="101" t="s">
        <v>7</v>
      </c>
      <c r="H74" s="101" t="s">
        <v>7</v>
      </c>
      <c r="I74" s="101" t="s">
        <v>7</v>
      </c>
      <c r="J74" s="44"/>
    </row>
    <row r="75" spans="2:15" ht="15.75" thickBot="1" x14ac:dyDescent="0.3">
      <c r="B75" s="3"/>
      <c r="C75" s="4"/>
      <c r="D75" s="4"/>
      <c r="E75" s="4"/>
      <c r="F75" s="4"/>
      <c r="G75" s="4"/>
      <c r="H75" s="4"/>
      <c r="I75" s="4"/>
      <c r="J75" s="21"/>
    </row>
    <row r="76" spans="2:15" x14ac:dyDescent="0.25">
      <c r="B76" s="5"/>
      <c r="E76" s="6"/>
      <c r="J76" s="7"/>
    </row>
  </sheetData>
  <mergeCells count="14">
    <mergeCell ref="G74:I74"/>
    <mergeCell ref="B67:C67"/>
    <mergeCell ref="G72:I72"/>
    <mergeCell ref="G73:I73"/>
    <mergeCell ref="E2:J4"/>
    <mergeCell ref="E5:J5"/>
    <mergeCell ref="B6:E6"/>
    <mergeCell ref="F6:G6"/>
    <mergeCell ref="B2:D5"/>
    <mergeCell ref="H6:J6"/>
    <mergeCell ref="B7:E7"/>
    <mergeCell ref="F7:G7"/>
    <mergeCell ref="B8:E8"/>
    <mergeCell ref="F8:G8"/>
  </mergeCells>
  <phoneticPr fontId="7" type="noConversion"/>
  <pageMargins left="0.23622047244094491" right="0.23622047244094491" top="0.55118110236220474" bottom="0.55118110236220474" header="0.31496062992125984" footer="0.31496062992125984"/>
  <pageSetup paperSize="9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6446D-F3D5-47A5-82EB-7EE1B6364F37}">
  <dimension ref="B1:O34"/>
  <sheetViews>
    <sheetView workbookViewId="0">
      <selection activeCell="F21" sqref="F21"/>
    </sheetView>
  </sheetViews>
  <sheetFormatPr defaultRowHeight="15" x14ac:dyDescent="0.25"/>
  <cols>
    <col min="3" max="3" width="21.7109375" bestFit="1" customWidth="1"/>
    <col min="4" max="4" width="10" bestFit="1" customWidth="1"/>
    <col min="5" max="5" width="8" bestFit="1" customWidth="1"/>
    <col min="6" max="8" width="10.28515625" bestFit="1" customWidth="1"/>
  </cols>
  <sheetData>
    <row r="1" spans="2:15" ht="15.75" thickBot="1" x14ac:dyDescent="0.3"/>
    <row r="2" spans="2:15" x14ac:dyDescent="0.25">
      <c r="B2" s="133" t="s">
        <v>105</v>
      </c>
      <c r="C2" s="134"/>
      <c r="D2" s="134"/>
      <c r="E2" s="134"/>
      <c r="F2" s="134"/>
      <c r="G2" s="134"/>
      <c r="H2" s="134"/>
      <c r="I2" s="134"/>
      <c r="J2" s="135"/>
      <c r="K2" s="49"/>
      <c r="L2" s="49"/>
      <c r="M2" s="49"/>
      <c r="N2" s="49"/>
      <c r="O2" s="50"/>
    </row>
    <row r="3" spans="2:15" x14ac:dyDescent="0.25">
      <c r="B3" s="136"/>
      <c r="C3" s="137"/>
      <c r="D3" s="137"/>
      <c r="E3" s="137"/>
      <c r="F3" s="137"/>
      <c r="G3" s="137"/>
      <c r="H3" s="137"/>
      <c r="I3" s="137"/>
      <c r="J3" s="138"/>
      <c r="K3" s="51"/>
      <c r="L3" s="51"/>
      <c r="M3" s="51"/>
      <c r="N3" s="51"/>
      <c r="O3" s="52"/>
    </row>
    <row r="4" spans="2:15" x14ac:dyDescent="0.25">
      <c r="B4" s="136" t="str">
        <f>'Planilha Orçamentária'!B6:E6</f>
        <v>OBRA: REFORMA DA PRAÇA PE. FRANCISCO MIRA - ETAPA 04</v>
      </c>
      <c r="C4" s="137"/>
      <c r="D4" s="137"/>
      <c r="E4" s="137"/>
      <c r="F4" s="137"/>
      <c r="G4" s="137"/>
      <c r="H4" s="137"/>
      <c r="I4" s="137"/>
      <c r="J4" s="138"/>
      <c r="K4" s="53"/>
      <c r="L4" s="53"/>
      <c r="M4" s="53"/>
      <c r="N4" s="53"/>
      <c r="O4" s="54"/>
    </row>
    <row r="5" spans="2:15" x14ac:dyDescent="0.25">
      <c r="B5" s="139"/>
      <c r="C5" s="140"/>
      <c r="D5" s="140"/>
      <c r="E5" s="140"/>
      <c r="F5" s="140"/>
      <c r="G5" s="140"/>
      <c r="H5" s="140"/>
      <c r="I5" s="140"/>
      <c r="J5" s="141"/>
      <c r="K5" s="53"/>
      <c r="L5" s="53"/>
      <c r="M5" s="53"/>
      <c r="N5" s="53"/>
      <c r="O5" s="54"/>
    </row>
    <row r="6" spans="2:15" x14ac:dyDescent="0.25">
      <c r="B6" s="55" t="s">
        <v>0</v>
      </c>
      <c r="C6" s="56" t="s">
        <v>97</v>
      </c>
      <c r="D6" s="57" t="s">
        <v>98</v>
      </c>
      <c r="E6" s="58" t="s">
        <v>99</v>
      </c>
      <c r="F6" s="56">
        <v>1</v>
      </c>
      <c r="G6" s="56">
        <v>2</v>
      </c>
      <c r="H6" s="56">
        <v>3</v>
      </c>
      <c r="I6" s="56">
        <v>4</v>
      </c>
      <c r="J6" s="56">
        <v>5</v>
      </c>
      <c r="K6" s="56">
        <v>6</v>
      </c>
      <c r="L6" s="56">
        <v>7</v>
      </c>
      <c r="M6" s="56">
        <v>8</v>
      </c>
      <c r="N6" s="56">
        <v>9</v>
      </c>
      <c r="O6" s="59">
        <v>10</v>
      </c>
    </row>
    <row r="7" spans="2:15" x14ac:dyDescent="0.25">
      <c r="B7" s="60"/>
      <c r="C7" s="61"/>
      <c r="D7" s="62"/>
      <c r="E7" s="63"/>
      <c r="F7" s="64"/>
      <c r="G7" s="64"/>
      <c r="H7" s="64"/>
      <c r="I7" s="64"/>
      <c r="J7" s="64"/>
      <c r="K7" s="64"/>
      <c r="L7" s="64"/>
      <c r="M7" s="64"/>
      <c r="N7" s="64"/>
      <c r="O7" s="65"/>
    </row>
    <row r="8" spans="2:15" x14ac:dyDescent="0.25">
      <c r="B8" s="66">
        <f>'Planilha Orçamentária'!B10</f>
        <v>1</v>
      </c>
      <c r="C8" s="95" t="str">
        <f>'Planilha Orçamentária'!E10</f>
        <v>SUBSOLO BISTRÔ</v>
      </c>
      <c r="D8" s="67">
        <f>'Planilha Orçamentária'!J19</f>
        <v>8529.3000000000011</v>
      </c>
      <c r="E8" s="68">
        <f>D8/D26</f>
        <v>7.5223983903392147E-2</v>
      </c>
      <c r="F8" s="69">
        <v>0.65</v>
      </c>
      <c r="G8" s="69">
        <v>0.35</v>
      </c>
      <c r="H8" s="69"/>
      <c r="I8" s="69"/>
      <c r="J8" s="69"/>
      <c r="K8" s="69"/>
      <c r="L8" s="69"/>
      <c r="M8" s="69"/>
      <c r="N8" s="69"/>
      <c r="O8" s="99"/>
    </row>
    <row r="9" spans="2:15" x14ac:dyDescent="0.25">
      <c r="B9" s="70"/>
      <c r="C9" s="96"/>
      <c r="D9" s="67"/>
      <c r="E9" s="68"/>
      <c r="F9" s="71">
        <f>F8*D8</f>
        <v>5544.045000000001</v>
      </c>
      <c r="G9" s="71">
        <f>G8*D8</f>
        <v>2985.2550000000001</v>
      </c>
      <c r="H9" s="71"/>
      <c r="I9" s="71"/>
      <c r="J9" s="71"/>
      <c r="K9" s="71"/>
      <c r="L9" s="71"/>
      <c r="M9" s="71"/>
      <c r="N9" s="71"/>
      <c r="O9" s="72"/>
    </row>
    <row r="10" spans="2:15" x14ac:dyDescent="0.25">
      <c r="B10" s="73"/>
      <c r="C10" s="97"/>
      <c r="D10" s="67"/>
      <c r="E10" s="68"/>
      <c r="F10" s="64"/>
      <c r="G10" s="64"/>
      <c r="H10" s="64"/>
      <c r="I10" s="64"/>
      <c r="J10" s="64"/>
      <c r="K10" s="64"/>
      <c r="L10" s="64"/>
      <c r="M10" s="64"/>
      <c r="N10" s="64"/>
      <c r="O10" s="65"/>
    </row>
    <row r="11" spans="2:15" x14ac:dyDescent="0.25">
      <c r="B11" s="66">
        <f>'Planilha Orçamentária'!B20</f>
        <v>2</v>
      </c>
      <c r="C11" s="95" t="str">
        <f>'Planilha Orçamentária'!E20</f>
        <v>TÉRREO BISTRÔ</v>
      </c>
      <c r="D11" s="67">
        <f>'Planilha Orçamentária'!J31</f>
        <v>17424.71</v>
      </c>
      <c r="E11" s="68">
        <f>D11/D26</f>
        <v>0.15367686733510089</v>
      </c>
      <c r="F11" s="69">
        <v>0.5</v>
      </c>
      <c r="G11" s="69">
        <v>0.5</v>
      </c>
      <c r="H11" s="69"/>
      <c r="I11" s="69"/>
      <c r="J11" s="69"/>
      <c r="K11" s="69"/>
      <c r="L11" s="69"/>
      <c r="M11" s="69"/>
      <c r="N11" s="69"/>
      <c r="O11" s="99"/>
    </row>
    <row r="12" spans="2:15" x14ac:dyDescent="0.25">
      <c r="B12" s="70"/>
      <c r="C12" s="96"/>
      <c r="D12" s="67"/>
      <c r="E12" s="68"/>
      <c r="F12" s="71">
        <f>F11*D11</f>
        <v>8712.3549999999996</v>
      </c>
      <c r="G12" s="71">
        <f>G11*D11</f>
        <v>8712.3549999999996</v>
      </c>
      <c r="H12" s="71"/>
      <c r="I12" s="71"/>
      <c r="J12" s="71"/>
      <c r="K12" s="71"/>
      <c r="L12" s="71"/>
      <c r="M12" s="71"/>
      <c r="N12" s="71"/>
      <c r="O12" s="72"/>
    </row>
    <row r="13" spans="2:15" x14ac:dyDescent="0.25">
      <c r="B13" s="73"/>
      <c r="C13" s="97"/>
      <c r="D13" s="67"/>
      <c r="E13" s="68"/>
      <c r="F13" s="64"/>
      <c r="G13" s="64"/>
      <c r="H13" s="64"/>
      <c r="I13" s="64"/>
      <c r="J13" s="64"/>
      <c r="K13" s="64"/>
      <c r="L13" s="64"/>
      <c r="M13" s="64"/>
      <c r="N13" s="64"/>
      <c r="O13" s="65"/>
    </row>
    <row r="14" spans="2:15" x14ac:dyDescent="0.25">
      <c r="B14" s="66">
        <f>'Planilha Orçamentária'!B32</f>
        <v>3</v>
      </c>
      <c r="C14" s="95" t="str">
        <f>'Planilha Orçamentária'!E32</f>
        <v>TERRAÇO BISTRÔ</v>
      </c>
      <c r="D14" s="67">
        <f>'Planilha Orçamentária'!J45</f>
        <v>29133.719999999998</v>
      </c>
      <c r="E14" s="68">
        <f>D14/D26</f>
        <v>0.25694423743166889</v>
      </c>
      <c r="F14" s="69"/>
      <c r="G14" s="69">
        <v>0.4</v>
      </c>
      <c r="H14" s="69">
        <v>0.6</v>
      </c>
      <c r="I14" s="69"/>
      <c r="J14" s="69"/>
      <c r="K14" s="69"/>
      <c r="L14" s="69"/>
      <c r="M14" s="69"/>
      <c r="N14" s="69"/>
      <c r="O14" s="99"/>
    </row>
    <row r="15" spans="2:15" x14ac:dyDescent="0.25">
      <c r="B15" s="70"/>
      <c r="C15" s="71"/>
      <c r="D15" s="67"/>
      <c r="E15" s="68"/>
      <c r="F15" s="71"/>
      <c r="G15" s="71">
        <f>G14*D14</f>
        <v>11653.487999999999</v>
      </c>
      <c r="H15" s="71">
        <f>SUM(H14*D14)</f>
        <v>17480.231999999996</v>
      </c>
      <c r="I15" s="71"/>
      <c r="J15" s="71"/>
      <c r="K15" s="71"/>
      <c r="L15" s="71"/>
      <c r="M15" s="71"/>
      <c r="N15" s="71"/>
      <c r="O15" s="72"/>
    </row>
    <row r="16" spans="2:15" x14ac:dyDescent="0.25">
      <c r="B16" s="73"/>
      <c r="C16" s="64"/>
      <c r="D16" s="67"/>
      <c r="E16" s="68"/>
      <c r="F16" s="64"/>
      <c r="G16" s="64"/>
      <c r="H16" s="64"/>
      <c r="I16" s="64"/>
      <c r="J16" s="64"/>
      <c r="K16" s="64"/>
      <c r="L16" s="64"/>
      <c r="M16" s="64"/>
      <c r="N16" s="64"/>
      <c r="O16" s="65"/>
    </row>
    <row r="17" spans="2:15" x14ac:dyDescent="0.25">
      <c r="B17" s="66">
        <f>'Planilha Orçamentária'!B46</f>
        <v>4</v>
      </c>
      <c r="C17" s="95" t="str">
        <f>'Planilha Orçamentária'!E46</f>
        <v>AUDITÓRIO E SALAS</v>
      </c>
      <c r="D17" s="67">
        <f>'Planilha Orçamentária'!J52</f>
        <v>26317.440000000002</v>
      </c>
      <c r="E17" s="68">
        <f>D17/D26</f>
        <v>0.23210611456256533</v>
      </c>
      <c r="F17" s="69"/>
      <c r="G17" s="69">
        <v>0.5</v>
      </c>
      <c r="H17" s="69">
        <v>0.5</v>
      </c>
      <c r="I17" s="69"/>
      <c r="J17" s="69"/>
      <c r="K17" s="69"/>
      <c r="L17" s="69"/>
      <c r="M17" s="69"/>
      <c r="N17" s="69"/>
      <c r="O17" s="99"/>
    </row>
    <row r="18" spans="2:15" x14ac:dyDescent="0.25">
      <c r="B18" s="70"/>
      <c r="C18" s="71"/>
      <c r="D18" s="67"/>
      <c r="E18" s="68"/>
      <c r="F18" s="71"/>
      <c r="G18" s="71">
        <f>SUM(G17*D17)</f>
        <v>13158.720000000001</v>
      </c>
      <c r="H18" s="71">
        <f>SUM(H17*D17)</f>
        <v>13158.720000000001</v>
      </c>
      <c r="I18" s="71"/>
      <c r="J18" s="71"/>
      <c r="K18" s="71"/>
      <c r="L18" s="71"/>
      <c r="M18" s="71"/>
      <c r="N18" s="71"/>
      <c r="O18" s="72"/>
    </row>
    <row r="19" spans="2:15" x14ac:dyDescent="0.25">
      <c r="B19" s="70"/>
      <c r="C19" s="71"/>
      <c r="D19" s="67"/>
      <c r="E19" s="68"/>
      <c r="F19" s="71"/>
      <c r="G19" s="71"/>
      <c r="H19" s="71"/>
      <c r="I19" s="71"/>
      <c r="J19" s="71"/>
      <c r="K19" s="71"/>
      <c r="L19" s="71"/>
      <c r="M19" s="71"/>
      <c r="N19" s="71"/>
      <c r="O19" s="72"/>
    </row>
    <row r="20" spans="2:15" x14ac:dyDescent="0.25">
      <c r="B20" s="66">
        <f>'Planilha Orçamentária'!B53</f>
        <v>5</v>
      </c>
      <c r="C20" s="95" t="str">
        <f>'Planilha Orçamentária'!E53</f>
        <v>BANHEIROS E COZINHA</v>
      </c>
      <c r="D20" s="67">
        <f>'Planilha Orçamentária'!J57</f>
        <v>24577.82</v>
      </c>
      <c r="E20" s="68">
        <f>D20/D26</f>
        <v>0.216763572164242</v>
      </c>
      <c r="F20" s="69">
        <v>0.65</v>
      </c>
      <c r="G20" s="69">
        <v>0.35</v>
      </c>
      <c r="H20" s="69"/>
      <c r="I20" s="69"/>
      <c r="J20" s="69"/>
      <c r="K20" s="69"/>
      <c r="L20" s="69"/>
      <c r="M20" s="69"/>
      <c r="N20" s="69"/>
      <c r="O20" s="99"/>
    </row>
    <row r="21" spans="2:15" x14ac:dyDescent="0.25">
      <c r="B21" s="70"/>
      <c r="C21" s="96"/>
      <c r="D21" s="67"/>
      <c r="E21" s="68"/>
      <c r="F21" s="71">
        <f>F20*D20</f>
        <v>15975.583000000001</v>
      </c>
      <c r="G21" s="71">
        <f>G20*D20</f>
        <v>8602.2369999999992</v>
      </c>
      <c r="H21" s="71"/>
      <c r="I21" s="71"/>
      <c r="J21" s="71"/>
      <c r="K21" s="71"/>
      <c r="L21" s="71"/>
      <c r="M21" s="71"/>
      <c r="N21" s="71"/>
      <c r="O21" s="72"/>
    </row>
    <row r="22" spans="2:15" x14ac:dyDescent="0.25">
      <c r="B22" s="73"/>
      <c r="C22" s="97"/>
      <c r="D22" s="67"/>
      <c r="E22" s="68"/>
      <c r="F22" s="64"/>
      <c r="G22" s="64"/>
      <c r="H22" s="71"/>
      <c r="I22" s="71"/>
      <c r="J22" s="71"/>
      <c r="K22" s="71"/>
      <c r="L22" s="71"/>
      <c r="M22" s="71"/>
      <c r="N22" s="71"/>
      <c r="O22" s="72"/>
    </row>
    <row r="23" spans="2:15" x14ac:dyDescent="0.25">
      <c r="B23" s="66">
        <f>'Planilha Orçamentária'!B58</f>
        <v>6</v>
      </c>
      <c r="C23" s="95" t="str">
        <f>'Planilha Orçamentária'!E58</f>
        <v>DML</v>
      </c>
      <c r="D23" s="67">
        <f>'Planilha Orçamentária'!J65</f>
        <v>7402.3899999999994</v>
      </c>
      <c r="E23" s="68">
        <f>D23/D26</f>
        <v>6.5285224603030836E-2</v>
      </c>
      <c r="F23" s="69">
        <v>1</v>
      </c>
      <c r="G23" s="69"/>
      <c r="H23" s="69"/>
      <c r="I23" s="69"/>
      <c r="J23" s="69"/>
      <c r="K23" s="69"/>
      <c r="L23" s="69"/>
      <c r="M23" s="69"/>
      <c r="N23" s="69"/>
      <c r="O23" s="99"/>
    </row>
    <row r="24" spans="2:15" x14ac:dyDescent="0.25">
      <c r="B24" s="70"/>
      <c r="C24" s="96"/>
      <c r="D24" s="67"/>
      <c r="E24" s="68"/>
      <c r="F24" s="71">
        <f>F23*D23</f>
        <v>7402.3899999999994</v>
      </c>
      <c r="G24" s="71"/>
      <c r="H24" s="71"/>
      <c r="I24" s="71"/>
      <c r="J24" s="71"/>
      <c r="K24" s="71"/>
      <c r="L24" s="71"/>
      <c r="M24" s="71"/>
      <c r="N24" s="71"/>
      <c r="O24" s="72"/>
    </row>
    <row r="25" spans="2:15" x14ac:dyDescent="0.25">
      <c r="B25" s="74"/>
      <c r="C25" s="75"/>
      <c r="D25" s="76"/>
      <c r="E25" s="77"/>
      <c r="F25" s="75"/>
      <c r="G25" s="75"/>
      <c r="H25" s="75"/>
      <c r="I25" s="75"/>
      <c r="J25" s="75"/>
      <c r="K25" s="75"/>
      <c r="L25" s="75"/>
      <c r="M25" s="75"/>
      <c r="N25" s="75"/>
      <c r="O25" s="78"/>
    </row>
    <row r="26" spans="2:15" x14ac:dyDescent="0.25">
      <c r="B26" s="142" t="s">
        <v>100</v>
      </c>
      <c r="C26" s="143"/>
      <c r="D26" s="79">
        <f>SUM(D8,D11,D14,D17,D20,D23)</f>
        <v>113385.37999999999</v>
      </c>
      <c r="E26" s="80">
        <f>SUM(E8,E11,E14,E17,E20,E23)</f>
        <v>1</v>
      </c>
      <c r="F26" s="81"/>
      <c r="G26" s="81"/>
      <c r="H26" s="81"/>
      <c r="I26" s="81"/>
      <c r="J26" s="82"/>
      <c r="K26" s="82"/>
      <c r="L26" s="82"/>
      <c r="M26" s="82"/>
      <c r="N26" s="82"/>
      <c r="O26" s="83"/>
    </row>
    <row r="27" spans="2:15" x14ac:dyDescent="0.25">
      <c r="B27" s="84"/>
      <c r="C27" s="85"/>
      <c r="D27" s="62">
        <f>SUM(F27:J27)</f>
        <v>113385.38</v>
      </c>
      <c r="E27" s="86"/>
      <c r="F27" s="87">
        <f>SUM(F9,F12,F15,F18,F21,F24)</f>
        <v>37634.373</v>
      </c>
      <c r="G27" s="87">
        <f t="shared" ref="G27:N27" si="0">SUM(G9,G12,G15,G18,G21,G24)</f>
        <v>45112.055</v>
      </c>
      <c r="H27" s="87">
        <f t="shared" si="0"/>
        <v>30638.951999999997</v>
      </c>
      <c r="I27" s="87">
        <f t="shared" si="0"/>
        <v>0</v>
      </c>
      <c r="J27" s="87">
        <f t="shared" si="0"/>
        <v>0</v>
      </c>
      <c r="K27" s="87">
        <f t="shared" si="0"/>
        <v>0</v>
      </c>
      <c r="L27" s="87">
        <f t="shared" si="0"/>
        <v>0</v>
      </c>
      <c r="M27" s="87">
        <f t="shared" si="0"/>
        <v>0</v>
      </c>
      <c r="N27" s="87">
        <f t="shared" si="0"/>
        <v>0</v>
      </c>
      <c r="O27" s="100"/>
    </row>
    <row r="28" spans="2:15" ht="15.75" thickBot="1" x14ac:dyDescent="0.3">
      <c r="B28" s="88"/>
      <c r="C28" s="89"/>
      <c r="D28" s="90"/>
      <c r="E28" s="91"/>
      <c r="F28" s="92"/>
      <c r="G28" s="92"/>
      <c r="H28" s="92"/>
      <c r="I28" s="92"/>
      <c r="J28" s="92"/>
      <c r="K28" s="92"/>
      <c r="L28" s="92"/>
      <c r="M28" s="92"/>
      <c r="N28" s="92"/>
      <c r="O28" s="93"/>
    </row>
    <row r="29" spans="2:15" x14ac:dyDescent="0.25">
      <c r="D29" s="94"/>
      <c r="E29" s="94"/>
    </row>
    <row r="30" spans="2:15" x14ac:dyDescent="0.25">
      <c r="D30" s="94"/>
      <c r="E30" s="94"/>
    </row>
    <row r="31" spans="2:15" x14ac:dyDescent="0.25">
      <c r="D31" s="94"/>
      <c r="E31" s="94"/>
    </row>
    <row r="32" spans="2:15" x14ac:dyDescent="0.25">
      <c r="D32" s="94"/>
      <c r="E32" s="94"/>
    </row>
    <row r="33" spans="4:5" x14ac:dyDescent="0.25">
      <c r="D33" s="94"/>
      <c r="E33" s="94"/>
    </row>
    <row r="34" spans="4:5" x14ac:dyDescent="0.25">
      <c r="D34" s="94"/>
      <c r="E34" s="94"/>
    </row>
  </sheetData>
  <mergeCells count="3">
    <mergeCell ref="B2:J3"/>
    <mergeCell ref="B4:J5"/>
    <mergeCell ref="B26:C2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Orçamentária</vt:lpstr>
      <vt:lpstr>Cronograma</vt:lpstr>
      <vt:lpstr>'Planilha Orçamentária'!Area_de_impressao</vt:lpstr>
      <vt:lpstr>'Planilha Orçamentária'!Titulos_de_impressao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Prefeito</dc:creator>
  <cp:lastModifiedBy>WIN 6</cp:lastModifiedBy>
  <cp:lastPrinted>2024-02-06T13:56:51Z</cp:lastPrinted>
  <dcterms:created xsi:type="dcterms:W3CDTF">2021-07-15T17:52:04Z</dcterms:created>
  <dcterms:modified xsi:type="dcterms:W3CDTF">2024-03-04T12:35:31Z</dcterms:modified>
</cp:coreProperties>
</file>